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Rache\Google Drive (rachel@hh-ra.org)\HHRA Drive 3-2021\Materials and Presentations\Publications\Peer-Reviewed\Organic Food and Pesticide Use and Residues\"/>
    </mc:Choice>
  </mc:AlternateContent>
  <xr:revisionPtr revIDLastSave="0" documentId="13_ncr:1_{6F2D4192-B3C4-48BF-ACB9-5AAC53F21E30}" xr6:coauthVersionLast="46" xr6:coauthVersionMax="46" xr10:uidLastSave="{00000000-0000-0000-0000-000000000000}"/>
  <bookViews>
    <workbookView xWindow="-33017" yWindow="-103" windowWidth="33120" windowHeight="18120" firstSheet="1" activeTab="8" xr2:uid="{00000000-000D-0000-FFFF-FFFF00000000}"/>
  </bookViews>
  <sheets>
    <sheet name="Index" sheetId="55" r:id="rId1"/>
    <sheet name="S.1_Org AIs" sheetId="66" r:id="rId2"/>
    <sheet name="S.2 Details Use Table" sheetId="98" r:id="rId3"/>
    <sheet name="S.3 Tomatoes Chem Conv" sheetId="86" r:id="rId4"/>
    <sheet name="S.4 Tomatoes Chem Org" sheetId="87" r:id="rId5"/>
    <sheet name="S.5 Carrots Chem Conv" sheetId="90" r:id="rId6"/>
    <sheet name="S.6 Carrots Chem Org" sheetId="91" r:id="rId7"/>
    <sheet name="S.7 Grapes Chems Conv" sheetId="94" r:id="rId8"/>
    <sheet name="S.8 Grapes Chem Org" sheetId="95" r:id="rId9"/>
  </sheets>
  <definedNames>
    <definedName name="_Hlk69122740" localSheetId="1">'S.1_Org AIs'!$A$15</definedName>
    <definedName name="_Hlk69133008" localSheetId="1">'S.1_Org AIs'!$A$60</definedName>
    <definedName name="_Hlk69220081" localSheetId="1">'S.1_Org AIs'!$A$2</definedName>
    <definedName name="corn_herbicides">#REF!</definedName>
    <definedName name="Corn_Non_Glyphosate___Acres_Txd">#REF!</definedName>
    <definedName name="Cotton_Non_Glyphosatel___Acres_Txd">#REF!</definedName>
    <definedName name="DRI_By_Sample">#REF!</definedName>
    <definedName name="DRI_S?">#REF!</definedName>
    <definedName name="DRI_Sample">#REF!</definedName>
    <definedName name="Insecticide_Rates">#REF!</definedName>
    <definedName name="_xlnm.Print_Area" localSheetId="1">'S.1_Org AIs'!$A$1:$E$98</definedName>
    <definedName name="_xlnm.Print_Area" localSheetId="2">'S.2 Details Use Table'!$A$1:$E$25</definedName>
    <definedName name="_xlnm.Print_Area" localSheetId="4">'S.4 Tomatoes Chem Org'!$A$1:$G$30</definedName>
    <definedName name="_xlnm.Print_Area" localSheetId="6">'S.6 Carrots Chem Org'!$A$1:$G$23</definedName>
    <definedName name="_xlnm.Print_Area" localSheetId="7">'S.7 Grapes Chems Conv'!$A$1:$G$169</definedName>
    <definedName name="_xlnm.Print_Area" localSheetId="8">'S.8 Grapes Chem Org'!$A$1:$G$46</definedName>
    <definedName name="Rpt_DRI_by_Sample_Summary" localSheetId="0">#REF!</definedName>
    <definedName name="Rpt_DRI_by_Sample_Summary" localSheetId="2">#REF!</definedName>
    <definedName name="Rpt_DRI_by_Sample_Summary">#REF!</definedName>
    <definedName name="Soybeans_Non_Glyphosate_Acres_Txd">#REF!</definedName>
    <definedName name="Soybeans_Non_Glyphosatel___Acres_Txd">#REF!</definedName>
    <definedName name="Top_3_Organic_Samples_with_FS_DRI_Apples_2010" localSheetId="0">#REF!</definedName>
    <definedName name="Top_3_Organic_Samples_with_FS_DRI_Apples_2010" localSheetId="2">#REF!</definedName>
    <definedName name="Top_3_Organic_Samples_with_FS_DRI_Apples_2010">#REF!</definedName>
    <definedName name="Whts_up">#REF!</definedName>
    <definedName name="wtf">#REF!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98" l="1"/>
  <c r="D35" i="98"/>
  <c r="E35" i="98"/>
  <c r="F35" i="98"/>
  <c r="C37" i="98"/>
  <c r="D37" i="98"/>
  <c r="E37" i="98"/>
  <c r="F37" i="98" s="1"/>
  <c r="C39" i="98"/>
  <c r="D39" i="98"/>
  <c r="E39" i="98"/>
  <c r="F39" i="98"/>
  <c r="C41" i="98"/>
  <c r="C45" i="98" s="1"/>
  <c r="D41" i="98"/>
  <c r="E41" i="98"/>
  <c r="F41" i="98"/>
  <c r="C43" i="98"/>
  <c r="E43" i="98"/>
  <c r="B45" i="98"/>
  <c r="K11" i="98"/>
  <c r="J11" i="98"/>
  <c r="L10" i="98"/>
  <c r="L11" i="98" s="1"/>
  <c r="L7" i="98"/>
  <c r="K7" i="98"/>
  <c r="J7" i="98"/>
  <c r="J12" i="98" s="1"/>
  <c r="F45" i="98" l="1"/>
  <c r="F47" i="98" s="1"/>
  <c r="E45" i="98"/>
  <c r="L12" i="98"/>
  <c r="K12" i="98"/>
  <c r="E42" i="95" l="1"/>
  <c r="E41" i="95"/>
  <c r="E40" i="95"/>
  <c r="E37" i="95"/>
  <c r="E36" i="95"/>
  <c r="E33" i="95"/>
  <c r="E32" i="95"/>
  <c r="E31" i="95"/>
  <c r="E30" i="95"/>
  <c r="E29" i="95"/>
  <c r="E28" i="95"/>
  <c r="E27" i="95"/>
  <c r="E26" i="95"/>
  <c r="E25" i="95"/>
  <c r="E24" i="95"/>
  <c r="E23" i="95"/>
  <c r="E22" i="95"/>
  <c r="E21" i="95"/>
  <c r="E18" i="95"/>
  <c r="E17" i="95"/>
  <c r="E16" i="95"/>
  <c r="E4" i="95"/>
  <c r="E5" i="95"/>
  <c r="E6" i="95"/>
  <c r="E7" i="95"/>
  <c r="E8" i="95"/>
  <c r="E9" i="95"/>
  <c r="E10" i="95"/>
  <c r="E11" i="95"/>
  <c r="E12" i="95"/>
  <c r="E13" i="95"/>
  <c r="E3" i="95"/>
  <c r="F37" i="95"/>
  <c r="F36" i="95"/>
  <c r="G43" i="95"/>
  <c r="G42" i="95"/>
  <c r="G41" i="95"/>
  <c r="G40" i="95"/>
  <c r="G38" i="95"/>
  <c r="G37" i="95"/>
  <c r="G36" i="95"/>
  <c r="G34" i="95"/>
  <c r="G33" i="95"/>
  <c r="G32" i="95"/>
  <c r="G31" i="95"/>
  <c r="G30" i="95"/>
  <c r="G29" i="95"/>
  <c r="G28" i="95"/>
  <c r="G27" i="95"/>
  <c r="G26" i="95"/>
  <c r="G25" i="95"/>
  <c r="G24" i="95"/>
  <c r="G23" i="95"/>
  <c r="G22" i="95"/>
  <c r="G21" i="95"/>
  <c r="G19" i="95"/>
  <c r="G18" i="95"/>
  <c r="G17" i="95"/>
  <c r="G16" i="95"/>
  <c r="G14" i="95"/>
  <c r="G13" i="95"/>
  <c r="G12" i="95"/>
  <c r="G11" i="95"/>
  <c r="G10" i="95"/>
  <c r="G9" i="95"/>
  <c r="G8" i="95"/>
  <c r="G7" i="95"/>
  <c r="G6" i="95"/>
  <c r="G5" i="95"/>
  <c r="G4" i="95"/>
  <c r="G3" i="95"/>
  <c r="C166" i="94"/>
  <c r="C159" i="94"/>
  <c r="C147" i="94"/>
  <c r="C138" i="94"/>
  <c r="C97" i="94"/>
  <c r="C89" i="94"/>
  <c r="C59" i="94"/>
  <c r="C10" i="94"/>
  <c r="I3" i="94"/>
  <c r="E164" i="94" s="1"/>
  <c r="E20" i="91"/>
  <c r="E17" i="91"/>
  <c r="E16" i="91"/>
  <c r="E15" i="91"/>
  <c r="E14" i="91"/>
  <c r="E11" i="91"/>
  <c r="E10" i="91"/>
  <c r="E9" i="91"/>
  <c r="E8" i="91"/>
  <c r="E7" i="91"/>
  <c r="E6" i="91"/>
  <c r="E5" i="91"/>
  <c r="E4" i="91"/>
  <c r="E3" i="91"/>
  <c r="G20" i="91"/>
  <c r="G17" i="91"/>
  <c r="G16" i="91"/>
  <c r="G15" i="91"/>
  <c r="G14" i="91"/>
  <c r="G4" i="91"/>
  <c r="G5" i="91"/>
  <c r="G6" i="91"/>
  <c r="G7" i="91"/>
  <c r="G8" i="91"/>
  <c r="G9" i="91"/>
  <c r="G10" i="91"/>
  <c r="G11" i="91"/>
  <c r="G3" i="91"/>
  <c r="F24" i="90"/>
  <c r="C47" i="90"/>
  <c r="C37" i="90"/>
  <c r="C27" i="90"/>
  <c r="E53" i="90"/>
  <c r="E50" i="90"/>
  <c r="E49" i="90"/>
  <c r="E46" i="90"/>
  <c r="E45" i="90"/>
  <c r="E44" i="90"/>
  <c r="E43" i="90"/>
  <c r="E42" i="90"/>
  <c r="E41" i="90"/>
  <c r="E40" i="90"/>
  <c r="E36" i="90"/>
  <c r="E35" i="90"/>
  <c r="E34" i="90"/>
  <c r="E33" i="90"/>
  <c r="E32" i="90"/>
  <c r="E31" i="90"/>
  <c r="E30" i="90"/>
  <c r="E29" i="90"/>
  <c r="E26" i="90"/>
  <c r="E25" i="90"/>
  <c r="E24" i="90"/>
  <c r="E23" i="90"/>
  <c r="E22" i="90"/>
  <c r="E21" i="90"/>
  <c r="E20" i="90"/>
  <c r="E19" i="90"/>
  <c r="E18" i="90"/>
  <c r="E17" i="90"/>
  <c r="E16" i="90"/>
  <c r="E15" i="90"/>
  <c r="E14" i="90"/>
  <c r="E13" i="90"/>
  <c r="E12" i="90"/>
  <c r="E11" i="90"/>
  <c r="E10" i="90"/>
  <c r="E9" i="90"/>
  <c r="E8" i="90"/>
  <c r="E4" i="90"/>
  <c r="E5" i="90"/>
  <c r="E3" i="90"/>
  <c r="G53" i="90"/>
  <c r="G50" i="90"/>
  <c r="G49" i="90"/>
  <c r="G47" i="90"/>
  <c r="G37" i="90"/>
  <c r="G46" i="90"/>
  <c r="G45" i="90"/>
  <c r="G44" i="90"/>
  <c r="G43" i="90"/>
  <c r="G42" i="90"/>
  <c r="G41" i="90"/>
  <c r="G40" i="90"/>
  <c r="G36" i="90"/>
  <c r="G35" i="90"/>
  <c r="G34" i="90"/>
  <c r="G33" i="90"/>
  <c r="G32" i="90"/>
  <c r="G31" i="90"/>
  <c r="G30" i="90"/>
  <c r="G29" i="90"/>
  <c r="G27" i="90"/>
  <c r="G26" i="90"/>
  <c r="G25" i="90"/>
  <c r="G24" i="90"/>
  <c r="G23" i="90"/>
  <c r="G22" i="90"/>
  <c r="G21" i="90"/>
  <c r="G20" i="90"/>
  <c r="G19" i="90"/>
  <c r="G18" i="90"/>
  <c r="G17" i="90"/>
  <c r="G16" i="90"/>
  <c r="G15" i="90"/>
  <c r="G14" i="90"/>
  <c r="G13" i="90"/>
  <c r="G12" i="90"/>
  <c r="G11" i="90"/>
  <c r="G10" i="90"/>
  <c r="G9" i="90"/>
  <c r="G8" i="90"/>
  <c r="G4" i="90"/>
  <c r="G5" i="90"/>
  <c r="G3" i="90"/>
  <c r="E26" i="87"/>
  <c r="E23" i="87"/>
  <c r="E22" i="87"/>
  <c r="E19" i="87"/>
  <c r="E18" i="87"/>
  <c r="E17" i="87"/>
  <c r="E16" i="87"/>
  <c r="E15" i="87"/>
  <c r="E14" i="87"/>
  <c r="E13" i="87"/>
  <c r="E12" i="87"/>
  <c r="E9" i="87"/>
  <c r="E8" i="87"/>
  <c r="E5" i="87"/>
  <c r="E4" i="87"/>
  <c r="E3" i="87"/>
  <c r="D24" i="87"/>
  <c r="C24" i="87"/>
  <c r="G24" i="87" s="1"/>
  <c r="G26" i="87"/>
  <c r="G23" i="87"/>
  <c r="G22" i="87"/>
  <c r="G19" i="87"/>
  <c r="G18" i="87"/>
  <c r="G17" i="87"/>
  <c r="G16" i="87"/>
  <c r="G15" i="87"/>
  <c r="G14" i="87"/>
  <c r="G13" i="87"/>
  <c r="G12" i="87"/>
  <c r="G9" i="87"/>
  <c r="G8" i="87"/>
  <c r="G5" i="87"/>
  <c r="G4" i="87"/>
  <c r="G3" i="87"/>
  <c r="D20" i="87"/>
  <c r="C20" i="87"/>
  <c r="G20" i="87" s="1"/>
  <c r="D10" i="87"/>
  <c r="C10" i="87"/>
  <c r="G10" i="87" s="1"/>
  <c r="D6" i="87"/>
  <c r="C6" i="87"/>
  <c r="G6" i="87" s="1"/>
  <c r="E78" i="86"/>
  <c r="E77" i="86"/>
  <c r="E75" i="86"/>
  <c r="E73" i="86"/>
  <c r="E70" i="86"/>
  <c r="E69" i="86"/>
  <c r="E68" i="86"/>
  <c r="E67" i="86"/>
  <c r="E66" i="86"/>
  <c r="E65" i="86"/>
  <c r="E64" i="86"/>
  <c r="E63" i="86"/>
  <c r="E62" i="86"/>
  <c r="E61" i="86"/>
  <c r="E60" i="86"/>
  <c r="E59" i="86"/>
  <c r="E58" i="86"/>
  <c r="E57" i="86"/>
  <c r="E56" i="86"/>
  <c r="E55" i="86"/>
  <c r="E54" i="86"/>
  <c r="E53" i="86"/>
  <c r="E52" i="86"/>
  <c r="E51" i="86"/>
  <c r="E50" i="86"/>
  <c r="E48" i="86"/>
  <c r="E45" i="86"/>
  <c r="E44" i="86"/>
  <c r="E43" i="86"/>
  <c r="E42" i="86"/>
  <c r="E41" i="86"/>
  <c r="E40" i="86"/>
  <c r="E39" i="86"/>
  <c r="E38" i="86"/>
  <c r="E37" i="86"/>
  <c r="E36" i="86"/>
  <c r="E35" i="86"/>
  <c r="E34" i="86"/>
  <c r="E33" i="86"/>
  <c r="E32" i="86"/>
  <c r="E31" i="86"/>
  <c r="E30" i="86"/>
  <c r="E29" i="86"/>
  <c r="E26" i="86"/>
  <c r="E25" i="86"/>
  <c r="E24" i="86"/>
  <c r="E23" i="86"/>
  <c r="E22" i="86"/>
  <c r="E21" i="86"/>
  <c r="E20" i="86"/>
  <c r="E19" i="86"/>
  <c r="E18" i="86"/>
  <c r="E17" i="86"/>
  <c r="E16" i="86"/>
  <c r="E15" i="86"/>
  <c r="E14" i="86"/>
  <c r="E13" i="86"/>
  <c r="E12" i="86"/>
  <c r="E11" i="86"/>
  <c r="E10" i="86"/>
  <c r="E9" i="86"/>
  <c r="E8" i="86"/>
  <c r="E7" i="86"/>
  <c r="E4" i="86"/>
  <c r="E3" i="86"/>
  <c r="G81" i="86"/>
  <c r="G79" i="86"/>
  <c r="G78" i="86"/>
  <c r="G77" i="86"/>
  <c r="G75" i="86"/>
  <c r="G73" i="86"/>
  <c r="G71" i="86"/>
  <c r="G70" i="86"/>
  <c r="G69" i="86"/>
  <c r="G68" i="86"/>
  <c r="G67" i="86"/>
  <c r="G66" i="86"/>
  <c r="G65" i="86"/>
  <c r="G64" i="86"/>
  <c r="G63" i="86"/>
  <c r="G62" i="86"/>
  <c r="G61" i="86"/>
  <c r="G60" i="86"/>
  <c r="G59" i="86"/>
  <c r="G58" i="86"/>
  <c r="G57" i="86"/>
  <c r="G56" i="86"/>
  <c r="G55" i="86"/>
  <c r="G54" i="86"/>
  <c r="G53" i="86"/>
  <c r="G52" i="86"/>
  <c r="G51" i="86"/>
  <c r="G50" i="86"/>
  <c r="G48" i="86"/>
  <c r="G46" i="86"/>
  <c r="G45" i="86"/>
  <c r="G44" i="86"/>
  <c r="G43" i="86"/>
  <c r="G42" i="86"/>
  <c r="G41" i="86"/>
  <c r="G40" i="86"/>
  <c r="G39" i="86"/>
  <c r="G38" i="86"/>
  <c r="G37" i="86"/>
  <c r="G36" i="86"/>
  <c r="G35" i="86"/>
  <c r="G34" i="86"/>
  <c r="G33" i="86"/>
  <c r="G32" i="86"/>
  <c r="G31" i="86"/>
  <c r="G30" i="86"/>
  <c r="G29" i="86"/>
  <c r="G27" i="86"/>
  <c r="G8" i="86"/>
  <c r="G9" i="86"/>
  <c r="G10" i="86"/>
  <c r="G11" i="86"/>
  <c r="G12" i="86"/>
  <c r="G13" i="86"/>
  <c r="G14" i="86"/>
  <c r="G15" i="86"/>
  <c r="G16" i="86"/>
  <c r="G17" i="86"/>
  <c r="G18" i="86"/>
  <c r="G19" i="86"/>
  <c r="G20" i="86"/>
  <c r="G21" i="86"/>
  <c r="G22" i="86"/>
  <c r="G23" i="86"/>
  <c r="G24" i="86"/>
  <c r="G25" i="86"/>
  <c r="G26" i="86"/>
  <c r="G7" i="86"/>
  <c r="G4" i="86"/>
  <c r="G5" i="86"/>
  <c r="G3" i="86"/>
  <c r="G19" i="94" l="1"/>
  <c r="G50" i="94"/>
  <c r="G117" i="94"/>
  <c r="E74" i="94"/>
  <c r="G8" i="94"/>
  <c r="G20" i="94"/>
  <c r="G35" i="94"/>
  <c r="G51" i="94"/>
  <c r="G68" i="94"/>
  <c r="G84" i="94"/>
  <c r="G102" i="94"/>
  <c r="G118" i="94"/>
  <c r="G134" i="94"/>
  <c r="G151" i="94"/>
  <c r="E7" i="94"/>
  <c r="E25" i="94"/>
  <c r="E41" i="94"/>
  <c r="E57" i="94"/>
  <c r="E75" i="94"/>
  <c r="E93" i="94"/>
  <c r="E111" i="94"/>
  <c r="E126" i="94"/>
  <c r="E155" i="94"/>
  <c r="G18" i="94"/>
  <c r="G7" i="94"/>
  <c r="G67" i="94"/>
  <c r="G133" i="94"/>
  <c r="E56" i="94"/>
  <c r="G9" i="94"/>
  <c r="G24" i="94"/>
  <c r="G40" i="94"/>
  <c r="G56" i="94"/>
  <c r="G73" i="94"/>
  <c r="G89" i="94"/>
  <c r="G107" i="94"/>
  <c r="G123" i="94"/>
  <c r="G140" i="94"/>
  <c r="G157" i="94"/>
  <c r="E14" i="94"/>
  <c r="E30" i="94"/>
  <c r="E46" i="94"/>
  <c r="E64" i="94"/>
  <c r="E80" i="94"/>
  <c r="E100" i="94"/>
  <c r="E113" i="94"/>
  <c r="E127" i="94"/>
  <c r="G10" i="94"/>
  <c r="G25" i="94"/>
  <c r="G41" i="94"/>
  <c r="G57" i="94"/>
  <c r="G74" i="94"/>
  <c r="G91" i="94"/>
  <c r="G108" i="94"/>
  <c r="G124" i="94"/>
  <c r="G141" i="94"/>
  <c r="G158" i="94"/>
  <c r="E15" i="94"/>
  <c r="E31" i="94"/>
  <c r="E47" i="94"/>
  <c r="E65" i="94"/>
  <c r="E81" i="94"/>
  <c r="E101" i="94"/>
  <c r="E116" i="94"/>
  <c r="E132" i="94"/>
  <c r="G12" i="94"/>
  <c r="G26" i="94"/>
  <c r="G42" i="94"/>
  <c r="G58" i="94"/>
  <c r="G75" i="94"/>
  <c r="G92" i="94"/>
  <c r="G109" i="94"/>
  <c r="G125" i="94"/>
  <c r="G142" i="94"/>
  <c r="G159" i="94"/>
  <c r="E16" i="94"/>
  <c r="E32" i="94"/>
  <c r="E48" i="94"/>
  <c r="E66" i="94"/>
  <c r="E82" i="94"/>
  <c r="E102" i="94"/>
  <c r="E117" i="94"/>
  <c r="E134" i="94"/>
  <c r="G16" i="94"/>
  <c r="G27" i="94"/>
  <c r="G43" i="94"/>
  <c r="G59" i="94"/>
  <c r="G76" i="94"/>
  <c r="G93" i="94"/>
  <c r="G110" i="94"/>
  <c r="G126" i="94"/>
  <c r="G143" i="94"/>
  <c r="G161" i="94"/>
  <c r="E17" i="94"/>
  <c r="E33" i="94"/>
  <c r="E49" i="94"/>
  <c r="E67" i="94"/>
  <c r="E83" i="94"/>
  <c r="E103" i="94"/>
  <c r="E118" i="94"/>
  <c r="E135" i="94"/>
  <c r="G17" i="94"/>
  <c r="G32" i="94"/>
  <c r="G48" i="94"/>
  <c r="G65" i="94"/>
  <c r="G81" i="94"/>
  <c r="G99" i="94"/>
  <c r="G115" i="94"/>
  <c r="G131" i="94"/>
  <c r="G148" i="94"/>
  <c r="G166" i="94"/>
  <c r="E22" i="94"/>
  <c r="E38" i="94"/>
  <c r="E54" i="94"/>
  <c r="E72" i="94"/>
  <c r="E88" i="94"/>
  <c r="E108" i="94"/>
  <c r="E119" i="94"/>
  <c r="E142" i="94"/>
  <c r="G33" i="94"/>
  <c r="G49" i="94"/>
  <c r="G66" i="94"/>
  <c r="G82" i="94"/>
  <c r="G100" i="94"/>
  <c r="G116" i="94"/>
  <c r="G132" i="94"/>
  <c r="G149" i="94"/>
  <c r="E3" i="94"/>
  <c r="E23" i="94"/>
  <c r="E39" i="94"/>
  <c r="E55" i="94"/>
  <c r="E73" i="94"/>
  <c r="E91" i="94"/>
  <c r="E109" i="94"/>
  <c r="E124" i="94"/>
  <c r="E144" i="94"/>
  <c r="G34" i="94"/>
  <c r="G83" i="94"/>
  <c r="G101" i="94"/>
  <c r="G150" i="94"/>
  <c r="E5" i="94"/>
  <c r="E24" i="94"/>
  <c r="E40" i="94"/>
  <c r="E92" i="94"/>
  <c r="E110" i="94"/>
  <c r="E125" i="94"/>
  <c r="E145" i="94"/>
  <c r="E165" i="94"/>
  <c r="E133" i="94"/>
  <c r="E143" i="94"/>
  <c r="E156" i="94"/>
  <c r="E157" i="94"/>
  <c r="E158" i="94"/>
  <c r="G28" i="94"/>
  <c r="G36" i="94"/>
  <c r="G44" i="94"/>
  <c r="G52" i="94"/>
  <c r="G61" i="94"/>
  <c r="G69" i="94"/>
  <c r="G77" i="94"/>
  <c r="G85" i="94"/>
  <c r="G94" i="94"/>
  <c r="G103" i="94"/>
  <c r="G111" i="94"/>
  <c r="G119" i="94"/>
  <c r="G127" i="94"/>
  <c r="G135" i="94"/>
  <c r="G144" i="94"/>
  <c r="G153" i="94"/>
  <c r="G162" i="94"/>
  <c r="E8" i="94"/>
  <c r="E18" i="94"/>
  <c r="E26" i="94"/>
  <c r="E34" i="94"/>
  <c r="E42" i="94"/>
  <c r="E50" i="94"/>
  <c r="E58" i="94"/>
  <c r="E68" i="94"/>
  <c r="E76" i="94"/>
  <c r="E84" i="94"/>
  <c r="E94" i="94"/>
  <c r="E104" i="94"/>
  <c r="E112" i="94"/>
  <c r="E120" i="94"/>
  <c r="E128" i="94"/>
  <c r="E136" i="94"/>
  <c r="E146" i="94"/>
  <c r="E161" i="94"/>
  <c r="E162" i="94"/>
  <c r="G3" i="94"/>
  <c r="G14" i="94"/>
  <c r="G22" i="94"/>
  <c r="G30" i="94"/>
  <c r="G38" i="94"/>
  <c r="G46" i="94"/>
  <c r="G54" i="94"/>
  <c r="G63" i="94"/>
  <c r="G71" i="94"/>
  <c r="G79" i="94"/>
  <c r="G87" i="94"/>
  <c r="G96" i="94"/>
  <c r="G105" i="94"/>
  <c r="G113" i="94"/>
  <c r="G121" i="94"/>
  <c r="G129" i="94"/>
  <c r="G137" i="94"/>
  <c r="G146" i="94"/>
  <c r="G155" i="94"/>
  <c r="G164" i="94"/>
  <c r="E12" i="94"/>
  <c r="E20" i="94"/>
  <c r="E28" i="94"/>
  <c r="E36" i="94"/>
  <c r="E44" i="94"/>
  <c r="E52" i="94"/>
  <c r="E62" i="94"/>
  <c r="E70" i="94"/>
  <c r="E78" i="94"/>
  <c r="E86" i="94"/>
  <c r="E96" i="94"/>
  <c r="E106" i="94"/>
  <c r="E114" i="94"/>
  <c r="E122" i="94"/>
  <c r="E130" i="94"/>
  <c r="E140" i="94"/>
  <c r="E150" i="94"/>
  <c r="E163" i="94"/>
  <c r="G13" i="94"/>
  <c r="G21" i="94"/>
  <c r="G29" i="94"/>
  <c r="G37" i="94"/>
  <c r="G45" i="94"/>
  <c r="G53" i="94"/>
  <c r="G62" i="94"/>
  <c r="G70" i="94"/>
  <c r="G78" i="94"/>
  <c r="G86" i="94"/>
  <c r="G95" i="94"/>
  <c r="G104" i="94"/>
  <c r="G112" i="94"/>
  <c r="G120" i="94"/>
  <c r="G128" i="94"/>
  <c r="G136" i="94"/>
  <c r="G145" i="94"/>
  <c r="G154" i="94"/>
  <c r="G163" i="94"/>
  <c r="E9" i="94"/>
  <c r="E19" i="94"/>
  <c r="E27" i="94"/>
  <c r="E35" i="94"/>
  <c r="E43" i="94"/>
  <c r="E51" i="94"/>
  <c r="E61" i="94"/>
  <c r="E69" i="94"/>
  <c r="E77" i="94"/>
  <c r="E85" i="94"/>
  <c r="E95" i="94"/>
  <c r="E105" i="94"/>
  <c r="E121" i="94"/>
  <c r="E129" i="94"/>
  <c r="E137" i="94"/>
  <c r="E149" i="94"/>
  <c r="G5" i="94"/>
  <c r="G15" i="94"/>
  <c r="G23" i="94"/>
  <c r="G31" i="94"/>
  <c r="G39" i="94"/>
  <c r="G47" i="94"/>
  <c r="G55" i="94"/>
  <c r="G64" i="94"/>
  <c r="G72" i="94"/>
  <c r="G80" i="94"/>
  <c r="G88" i="94"/>
  <c r="G97" i="94"/>
  <c r="G106" i="94"/>
  <c r="G114" i="94"/>
  <c r="G122" i="94"/>
  <c r="G130" i="94"/>
  <c r="G138" i="94"/>
  <c r="G147" i="94"/>
  <c r="G156" i="94"/>
  <c r="G165" i="94"/>
  <c r="E13" i="94"/>
  <c r="E21" i="94"/>
  <c r="E29" i="94"/>
  <c r="E37" i="94"/>
  <c r="E45" i="94"/>
  <c r="E53" i="94"/>
  <c r="E63" i="94"/>
  <c r="E71" i="94"/>
  <c r="E79" i="94"/>
  <c r="E87" i="94"/>
  <c r="E99" i="94"/>
  <c r="E107" i="94"/>
  <c r="E115" i="94"/>
  <c r="E123" i="94"/>
  <c r="E131" i="94"/>
  <c r="E141" i="94"/>
  <c r="E154" i="94"/>
  <c r="E6" i="90"/>
  <c r="F24" i="87"/>
  <c r="F6" i="87"/>
  <c r="C79" i="86" l="1"/>
  <c r="E79" i="86"/>
  <c r="D79" i="86"/>
  <c r="C71" i="86"/>
  <c r="F71" i="86" s="1"/>
  <c r="C27" i="86"/>
  <c r="D71" i="86"/>
  <c r="E71" i="86"/>
  <c r="F79" i="86" l="1"/>
  <c r="E46" i="86"/>
  <c r="D46" i="86"/>
  <c r="C46" i="86"/>
  <c r="E5" i="98"/>
  <c r="E8" i="98" s="1"/>
  <c r="B18" i="98"/>
  <c r="E12" i="98"/>
  <c r="D12" i="98"/>
  <c r="C12" i="98"/>
  <c r="B12" i="98"/>
  <c r="D8" i="98"/>
  <c r="C8" i="98"/>
  <c r="B8" i="98"/>
  <c r="F3" i="95"/>
  <c r="F4" i="95"/>
  <c r="F5" i="95"/>
  <c r="F6" i="95"/>
  <c r="F7" i="95"/>
  <c r="F8" i="95"/>
  <c r="F9" i="95"/>
  <c r="F10" i="95"/>
  <c r="F11" i="95"/>
  <c r="F12" i="95"/>
  <c r="F13" i="95"/>
  <c r="C14" i="95"/>
  <c r="D14" i="95"/>
  <c r="F16" i="95"/>
  <c r="F17" i="95"/>
  <c r="F18" i="95"/>
  <c r="C19" i="95"/>
  <c r="D19" i="95"/>
  <c r="F21" i="95"/>
  <c r="F22" i="95"/>
  <c r="F23" i="95"/>
  <c r="F24" i="95"/>
  <c r="F25" i="95"/>
  <c r="F26" i="95"/>
  <c r="F27" i="95"/>
  <c r="F28" i="95"/>
  <c r="F29" i="95"/>
  <c r="F30" i="95"/>
  <c r="F31" i="95"/>
  <c r="F32" i="95"/>
  <c r="F33" i="95"/>
  <c r="C34" i="95"/>
  <c r="D34" i="95"/>
  <c r="C38" i="95"/>
  <c r="D38" i="95"/>
  <c r="F40" i="95"/>
  <c r="F41" i="95"/>
  <c r="F42" i="95"/>
  <c r="C43" i="95"/>
  <c r="D43" i="95"/>
  <c r="F3" i="94"/>
  <c r="F5" i="94"/>
  <c r="F7" i="94"/>
  <c r="F8" i="94"/>
  <c r="F9" i="94"/>
  <c r="D10" i="94"/>
  <c r="F12" i="94"/>
  <c r="F13" i="94"/>
  <c r="F14" i="94"/>
  <c r="F15" i="94"/>
  <c r="F16" i="94"/>
  <c r="F17" i="94"/>
  <c r="F18" i="94"/>
  <c r="F19" i="94"/>
  <c r="F20" i="94"/>
  <c r="F21" i="94"/>
  <c r="F22" i="94"/>
  <c r="F23" i="94"/>
  <c r="F24" i="94"/>
  <c r="F25" i="94"/>
  <c r="F26" i="94"/>
  <c r="F27" i="94"/>
  <c r="F28" i="94"/>
  <c r="F29" i="94"/>
  <c r="F30" i="94"/>
  <c r="F31" i="94"/>
  <c r="F32" i="94"/>
  <c r="F33" i="94"/>
  <c r="F34" i="94"/>
  <c r="F35" i="94"/>
  <c r="F36" i="94"/>
  <c r="F37" i="94"/>
  <c r="F38" i="94"/>
  <c r="F39" i="94"/>
  <c r="F40" i="94"/>
  <c r="F41" i="94"/>
  <c r="F42" i="94"/>
  <c r="F43" i="94"/>
  <c r="F44" i="94"/>
  <c r="F45" i="94"/>
  <c r="F46" i="94"/>
  <c r="F47" i="94"/>
  <c r="F48" i="94"/>
  <c r="F49" i="94"/>
  <c r="F50" i="94"/>
  <c r="F51" i="94"/>
  <c r="F52" i="94"/>
  <c r="F53" i="94"/>
  <c r="F54" i="94"/>
  <c r="F55" i="94"/>
  <c r="F56" i="94"/>
  <c r="F57" i="94"/>
  <c r="F58" i="94"/>
  <c r="D59" i="94"/>
  <c r="F61" i="94"/>
  <c r="F62" i="94"/>
  <c r="F63" i="94"/>
  <c r="F64" i="94"/>
  <c r="F65" i="94"/>
  <c r="F66" i="94"/>
  <c r="F67" i="94"/>
  <c r="F68" i="94"/>
  <c r="F69" i="94"/>
  <c r="F70" i="94"/>
  <c r="F71" i="94"/>
  <c r="F72" i="94"/>
  <c r="F73" i="94"/>
  <c r="F74" i="94"/>
  <c r="F75" i="94"/>
  <c r="F76" i="94"/>
  <c r="F77" i="94"/>
  <c r="F78" i="94"/>
  <c r="F79" i="94"/>
  <c r="F80" i="94"/>
  <c r="F81" i="94"/>
  <c r="F82" i="94"/>
  <c r="F83" i="94"/>
  <c r="F84" i="94"/>
  <c r="F85" i="94"/>
  <c r="F86" i="94"/>
  <c r="F87" i="94"/>
  <c r="F88" i="94"/>
  <c r="D89" i="94"/>
  <c r="F91" i="94"/>
  <c r="F92" i="94"/>
  <c r="F93" i="94"/>
  <c r="F94" i="94"/>
  <c r="F95" i="94"/>
  <c r="F96" i="94"/>
  <c r="D97" i="94"/>
  <c r="F99" i="94"/>
  <c r="F100" i="94"/>
  <c r="F101" i="94"/>
  <c r="F102" i="94"/>
  <c r="F103" i="94"/>
  <c r="F104" i="94"/>
  <c r="F105" i="94"/>
  <c r="F106" i="94"/>
  <c r="F107" i="94"/>
  <c r="F108" i="94"/>
  <c r="F109" i="94"/>
  <c r="F110" i="94"/>
  <c r="F111" i="94"/>
  <c r="F112" i="94"/>
  <c r="F113" i="94"/>
  <c r="F114" i="94"/>
  <c r="F115" i="94"/>
  <c r="F116" i="94"/>
  <c r="F117" i="94"/>
  <c r="F118" i="94"/>
  <c r="F119" i="94"/>
  <c r="F120" i="94"/>
  <c r="F121" i="94"/>
  <c r="F122" i="94"/>
  <c r="F123" i="94"/>
  <c r="F124" i="94"/>
  <c r="F125" i="94"/>
  <c r="F126" i="94"/>
  <c r="F127" i="94"/>
  <c r="F128" i="94"/>
  <c r="F129" i="94"/>
  <c r="F130" i="94"/>
  <c r="F131" i="94"/>
  <c r="F132" i="94"/>
  <c r="F133" i="94"/>
  <c r="F134" i="94"/>
  <c r="F135" i="94"/>
  <c r="F136" i="94"/>
  <c r="F137" i="94"/>
  <c r="D138" i="94"/>
  <c r="F140" i="94"/>
  <c r="F141" i="94"/>
  <c r="F142" i="94"/>
  <c r="F143" i="94"/>
  <c r="F144" i="94"/>
  <c r="F145" i="94"/>
  <c r="F146" i="94"/>
  <c r="D147" i="94"/>
  <c r="F149" i="94"/>
  <c r="F150" i="94"/>
  <c r="C151" i="94"/>
  <c r="D151" i="94"/>
  <c r="E153" i="94"/>
  <c r="F153" i="94"/>
  <c r="F154" i="94"/>
  <c r="F155" i="94"/>
  <c r="F156" i="94"/>
  <c r="F157" i="94"/>
  <c r="F158" i="94"/>
  <c r="D159" i="94"/>
  <c r="F161" i="94"/>
  <c r="F162" i="94"/>
  <c r="F163" i="94"/>
  <c r="F164" i="94"/>
  <c r="F165" i="94"/>
  <c r="D166" i="94"/>
  <c r="F3" i="91"/>
  <c r="F4" i="91"/>
  <c r="F5" i="91"/>
  <c r="F6" i="91"/>
  <c r="F7" i="91"/>
  <c r="F8" i="91"/>
  <c r="F9" i="91"/>
  <c r="F10" i="91"/>
  <c r="F11" i="91"/>
  <c r="C12" i="91"/>
  <c r="G12" i="91" s="1"/>
  <c r="D12" i="91"/>
  <c r="F14" i="91"/>
  <c r="F15" i="91"/>
  <c r="F16" i="91"/>
  <c r="F17" i="91"/>
  <c r="C18" i="91"/>
  <c r="G18" i="91" s="1"/>
  <c r="D18" i="91"/>
  <c r="F20" i="91"/>
  <c r="F3" i="90"/>
  <c r="F4" i="90"/>
  <c r="F5" i="90"/>
  <c r="C6" i="90"/>
  <c r="G6" i="90" s="1"/>
  <c r="D6" i="90"/>
  <c r="F8" i="90"/>
  <c r="F9" i="90"/>
  <c r="F10" i="90"/>
  <c r="F11" i="90"/>
  <c r="F12" i="90"/>
  <c r="F13" i="90"/>
  <c r="F14" i="90"/>
  <c r="F15" i="90"/>
  <c r="F16" i="90"/>
  <c r="F17" i="90"/>
  <c r="F18" i="90"/>
  <c r="F19" i="90"/>
  <c r="F20" i="90"/>
  <c r="F21" i="90"/>
  <c r="F22" i="90"/>
  <c r="F23" i="90"/>
  <c r="F25" i="90"/>
  <c r="F26" i="90"/>
  <c r="D27" i="90"/>
  <c r="F29" i="90"/>
  <c r="F30" i="90"/>
  <c r="F31" i="90"/>
  <c r="F32" i="90"/>
  <c r="F33" i="90"/>
  <c r="F34" i="90"/>
  <c r="F35" i="90"/>
  <c r="F36" i="90"/>
  <c r="D37" i="90"/>
  <c r="F40" i="90"/>
  <c r="F41" i="90"/>
  <c r="F42" i="90"/>
  <c r="F43" i="90"/>
  <c r="F44" i="90"/>
  <c r="F45" i="90"/>
  <c r="F46" i="90"/>
  <c r="D47" i="90"/>
  <c r="F49" i="90"/>
  <c r="F50" i="90"/>
  <c r="C51" i="90"/>
  <c r="G51" i="90" s="1"/>
  <c r="D51" i="90"/>
  <c r="F53" i="90"/>
  <c r="F3" i="87"/>
  <c r="F4" i="87"/>
  <c r="F5" i="87"/>
  <c r="F8" i="87"/>
  <c r="F9" i="87"/>
  <c r="F12" i="87"/>
  <c r="F13" i="87"/>
  <c r="F14" i="87"/>
  <c r="F15" i="87"/>
  <c r="F16" i="87"/>
  <c r="F17" i="87"/>
  <c r="F18" i="87"/>
  <c r="F19" i="87"/>
  <c r="F26" i="87"/>
  <c r="F3" i="86"/>
  <c r="F4" i="86"/>
  <c r="C5" i="86"/>
  <c r="D5" i="86"/>
  <c r="F7" i="86"/>
  <c r="F8" i="86"/>
  <c r="F9" i="86"/>
  <c r="F10" i="86"/>
  <c r="F11" i="86"/>
  <c r="F12" i="86"/>
  <c r="F13" i="86"/>
  <c r="F14" i="86"/>
  <c r="F15" i="86"/>
  <c r="F16" i="86"/>
  <c r="F17" i="86"/>
  <c r="F18" i="86"/>
  <c r="F19" i="86"/>
  <c r="F20" i="86"/>
  <c r="F21" i="86"/>
  <c r="F22" i="86"/>
  <c r="F23" i="86"/>
  <c r="F24" i="86"/>
  <c r="F25" i="86"/>
  <c r="F26" i="86"/>
  <c r="D27" i="86"/>
  <c r="F29" i="86"/>
  <c r="F30" i="86"/>
  <c r="F31" i="86"/>
  <c r="F32" i="86"/>
  <c r="F33" i="86"/>
  <c r="F34" i="86"/>
  <c r="F35" i="86"/>
  <c r="F36" i="86"/>
  <c r="F37" i="86"/>
  <c r="F38" i="86"/>
  <c r="F39" i="86"/>
  <c r="F40" i="86"/>
  <c r="F41" i="86"/>
  <c r="F42" i="86"/>
  <c r="F43" i="86"/>
  <c r="F44" i="86"/>
  <c r="F45" i="86"/>
  <c r="F48" i="86"/>
  <c r="F50" i="86"/>
  <c r="F51" i="86"/>
  <c r="F52" i="86"/>
  <c r="F53" i="86"/>
  <c r="F54" i="86"/>
  <c r="F55" i="86"/>
  <c r="F56" i="86"/>
  <c r="F57" i="86"/>
  <c r="F58" i="86"/>
  <c r="F59" i="86"/>
  <c r="F60" i="86"/>
  <c r="F61" i="86"/>
  <c r="F62" i="86"/>
  <c r="F63" i="86"/>
  <c r="F64" i="86"/>
  <c r="F65" i="86"/>
  <c r="F66" i="86"/>
  <c r="F67" i="86"/>
  <c r="F68" i="86"/>
  <c r="F69" i="86"/>
  <c r="F70" i="86"/>
  <c r="F73" i="86"/>
  <c r="F75" i="86"/>
  <c r="F77" i="86"/>
  <c r="F78" i="86"/>
  <c r="F81" i="86"/>
  <c r="E38" i="95" l="1"/>
  <c r="F138" i="94"/>
  <c r="E24" i="87"/>
  <c r="E20" i="87"/>
  <c r="E10" i="87"/>
  <c r="E6" i="87"/>
  <c r="F46" i="86"/>
  <c r="F6" i="90"/>
  <c r="C20" i="98"/>
  <c r="C22" i="98" s="1"/>
  <c r="F14" i="95"/>
  <c r="D20" i="98"/>
  <c r="D22" i="98" s="1"/>
  <c r="B20" i="98"/>
  <c r="B22" i="98" s="1"/>
  <c r="F34" i="95"/>
  <c r="E43" i="95"/>
  <c r="F19" i="95"/>
  <c r="E19" i="95"/>
  <c r="E10" i="94"/>
  <c r="E97" i="94"/>
  <c r="F166" i="94"/>
  <c r="F89" i="94"/>
  <c r="F151" i="94"/>
  <c r="F97" i="94"/>
  <c r="F59" i="94"/>
  <c r="F10" i="94"/>
  <c r="F159" i="94"/>
  <c r="E151" i="94"/>
  <c r="F12" i="91"/>
  <c r="F27" i="90"/>
  <c r="F47" i="90"/>
  <c r="F37" i="90"/>
  <c r="E51" i="90"/>
  <c r="F51" i="90"/>
  <c r="E5" i="86"/>
  <c r="F5" i="86"/>
  <c r="E47" i="90"/>
  <c r="F43" i="95"/>
  <c r="E27" i="86"/>
  <c r="F10" i="87"/>
  <c r="E18" i="91"/>
  <c r="E89" i="94"/>
  <c r="E37" i="90"/>
  <c r="E14" i="95"/>
  <c r="E138" i="94"/>
  <c r="E27" i="90"/>
  <c r="E12" i="91"/>
  <c r="E166" i="94"/>
  <c r="E59" i="94"/>
  <c r="E159" i="94"/>
  <c r="E147" i="94"/>
  <c r="F38" i="95"/>
  <c r="E34" i="95"/>
  <c r="F147" i="94"/>
  <c r="F18" i="91"/>
  <c r="F20" i="87"/>
  <c r="F27" i="86"/>
  <c r="E3" i="98" l="1"/>
  <c r="E20" i="98" s="1"/>
  <c r="E22" i="98" s="1"/>
</calcChain>
</file>

<file path=xl/sharedStrings.xml><?xml version="1.0" encoding="utf-8"?>
<sst xmlns="http://schemas.openxmlformats.org/spreadsheetml/2006/main" count="938" uniqueCount="415">
  <si>
    <t>Conventional</t>
  </si>
  <si>
    <t>Organic</t>
  </si>
  <si>
    <t>Notes:</t>
  </si>
  <si>
    <t>Pyrimethanil</t>
  </si>
  <si>
    <t>Dicofol</t>
  </si>
  <si>
    <t>Methoxychlor</t>
  </si>
  <si>
    <t>Acetamiprid</t>
  </si>
  <si>
    <t>Azoxystrobin</t>
  </si>
  <si>
    <t>Bifenthrin</t>
  </si>
  <si>
    <t>Boscalid</t>
  </si>
  <si>
    <t>Captan</t>
  </si>
  <si>
    <t>Chlorantraniliprole</t>
  </si>
  <si>
    <t>Chlorpyrifos</t>
  </si>
  <si>
    <t>Clothianidin</t>
  </si>
  <si>
    <t>Cyazofamid</t>
  </si>
  <si>
    <t>Cyfluthrin</t>
  </si>
  <si>
    <t>Cymoxanil</t>
  </si>
  <si>
    <t>Diflubenzuron</t>
  </si>
  <si>
    <t>Dimethoate</t>
  </si>
  <si>
    <t>Dimethomorph</t>
  </si>
  <si>
    <t>Dinotefuran</t>
  </si>
  <si>
    <t>Famoxadone</t>
  </si>
  <si>
    <t>Fenamidone</t>
  </si>
  <si>
    <t>Fludioxonil</t>
  </si>
  <si>
    <t>Fluxapyroxad</t>
  </si>
  <si>
    <t>Imidacloprid</t>
  </si>
  <si>
    <t>Iprodione</t>
  </si>
  <si>
    <t>Linuron</t>
  </si>
  <si>
    <t>Methomyl</t>
  </si>
  <si>
    <t>Methoxyfenozide</t>
  </si>
  <si>
    <t>Metribuzin</t>
  </si>
  <si>
    <t>Oxyfluorfen</t>
  </si>
  <si>
    <t>Pendimethalin</t>
  </si>
  <si>
    <t>Penthiopyrad</t>
  </si>
  <si>
    <t>Permethrin</t>
  </si>
  <si>
    <t>Pyraclostrobin</t>
  </si>
  <si>
    <t>Quinoxyfen</t>
  </si>
  <si>
    <t>Spinosad</t>
  </si>
  <si>
    <t>Spirotetramat</t>
  </si>
  <si>
    <t>Tetraconazole</t>
  </si>
  <si>
    <t>Thiamethoxam</t>
  </si>
  <si>
    <t>Trifloxystrobin</t>
  </si>
  <si>
    <t>Trifluralin</t>
  </si>
  <si>
    <t>Carbaryl</t>
  </si>
  <si>
    <t>Chlorothalonil</t>
  </si>
  <si>
    <t>Diazinon</t>
  </si>
  <si>
    <t>Malathion</t>
  </si>
  <si>
    <t>Myclobutanil</t>
  </si>
  <si>
    <t>Cyprodinil</t>
  </si>
  <si>
    <t>Fluopyram</t>
  </si>
  <si>
    <t>Difenoconazole</t>
  </si>
  <si>
    <t>Fenpropathrin</t>
  </si>
  <si>
    <t>Emamectin benzoate</t>
  </si>
  <si>
    <t>Buprofezin</t>
  </si>
  <si>
    <t>Flupyradifurone</t>
  </si>
  <si>
    <t>Tebuconazole</t>
  </si>
  <si>
    <t>Flubendiamide</t>
  </si>
  <si>
    <t>Flutriafol</t>
  </si>
  <si>
    <t>Triflumizole</t>
  </si>
  <si>
    <t>Propiconazole</t>
  </si>
  <si>
    <t>Diuron</t>
  </si>
  <si>
    <t>Metolachlor</t>
  </si>
  <si>
    <t>2012 Pesticide Use</t>
  </si>
  <si>
    <t>2019 Use</t>
  </si>
  <si>
    <t>EPA</t>
  </si>
  <si>
    <t>USDA</t>
  </si>
  <si>
    <t xml:space="preserve">Ratio EPA/USDA </t>
  </si>
  <si>
    <t>Adjusted USDA</t>
  </si>
  <si>
    <t>Herbicides/PGR</t>
  </si>
  <si>
    <t>Insecticides</t>
  </si>
  <si>
    <t>Fungicides</t>
  </si>
  <si>
    <t>Fumigants</t>
  </si>
  <si>
    <t>Total</t>
  </si>
  <si>
    <t>Technical note:</t>
  </si>
  <si>
    <t>Run query OvC_Total_Lbs_by_AI_Type in FQPA database</t>
  </si>
  <si>
    <t>Herbicides</t>
  </si>
  <si>
    <t>1. USDA pounds applied are based on total acres planted.</t>
  </si>
  <si>
    <t>3. Insecticide use excludes the substantial pounds of Bt toxins produced by genetically engineered corn and cotton.</t>
  </si>
  <si>
    <t>Cropland Acres</t>
  </si>
  <si>
    <t>Average Pounds Pesticides per Acre</t>
  </si>
  <si>
    <t>Active Ingredient</t>
  </si>
  <si>
    <t>Categories</t>
  </si>
  <si>
    <t>Source</t>
  </si>
  <si>
    <t>Notes</t>
  </si>
  <si>
    <t>Fungicides &amp; Anti-microbials</t>
  </si>
  <si>
    <t>Alcohol, Ethanol</t>
  </si>
  <si>
    <t>Anti-microbial</t>
  </si>
  <si>
    <t>Fermentation product</t>
  </si>
  <si>
    <t>L</t>
  </si>
  <si>
    <t>Used mostly on equipment</t>
  </si>
  <si>
    <t>Chlorine disinfectants (chlorine dioxide, calcium hypochlorite, sodium hypochlorite</t>
  </si>
  <si>
    <t>Synthetic</t>
  </si>
  <si>
    <t>M</t>
  </si>
  <si>
    <t>Irrigation equipment cleaner; post-harvest disinfectant and sanitizer</t>
  </si>
  <si>
    <t>Cinnamon and cinnamon oil</t>
  </si>
  <si>
    <t>Fungicide</t>
  </si>
  <si>
    <t>Plant derivatives and essential oil</t>
  </si>
  <si>
    <t>Exempt from requirement of registration</t>
  </si>
  <si>
    <t>Citric acid</t>
  </si>
  <si>
    <t xml:space="preserve">Fungicide </t>
  </si>
  <si>
    <t>Microbial fermentation product</t>
  </si>
  <si>
    <t>Clove oil</t>
  </si>
  <si>
    <t xml:space="preserve">Copper products </t>
  </si>
  <si>
    <t>Must be used in a manner that minimizes copper accumulation in the soil.</t>
  </si>
  <si>
    <t>Diatomaceous earth</t>
  </si>
  <si>
    <t>Mined mineral</t>
  </si>
  <si>
    <t>Non-synthetic forms</t>
  </si>
  <si>
    <t>Garlic and garlic oil</t>
  </si>
  <si>
    <t xml:space="preserve">Fungicide, </t>
  </si>
  <si>
    <t>Plant derivatives</t>
  </si>
  <si>
    <t>Hydrated lime (Calcium hydroxide)</t>
  </si>
  <si>
    <t>Hydrogen peroxide</t>
  </si>
  <si>
    <t>Fungicide, Disinfectant, Algicide, Sanitizer</t>
  </si>
  <si>
    <t>Lime sulfur</t>
  </si>
  <si>
    <t>H</t>
  </si>
  <si>
    <t>Malic acid</t>
  </si>
  <si>
    <t>Plant derivative</t>
  </si>
  <si>
    <t>Non-synthetic sources only. Exempt from requirement of registration</t>
  </si>
  <si>
    <t>Microbial pesticides</t>
  </si>
  <si>
    <t>Insecticide, Fungicide</t>
  </si>
  <si>
    <t>Microorganisms and their derivatives</t>
  </si>
  <si>
    <t>Not genetically modified</t>
  </si>
  <si>
    <t>Mined minerals</t>
  </si>
  <si>
    <t>Unprocessed mined minerals</t>
  </si>
  <si>
    <t>Cannot appear on the prohibited non-synthetics list</t>
  </si>
  <si>
    <t>Neem and neem derivatives</t>
  </si>
  <si>
    <t>Oils (Horticultural, Dormant, Summer, Suffocating)</t>
  </si>
  <si>
    <t>Must fall within the narrow-range definition</t>
  </si>
  <si>
    <t>Peppermint and peppermint oil</t>
  </si>
  <si>
    <t>Fungicide, Insecticide, Vertebrate repellent</t>
  </si>
  <si>
    <t>Plant derivative and essential oil</t>
  </si>
  <si>
    <t>Peroxyacetic acid</t>
  </si>
  <si>
    <t>For fireblight and post-harvest handling only</t>
  </si>
  <si>
    <t>Potassium bicarbonate</t>
  </si>
  <si>
    <t>Potassium silicate (aqueous)</t>
  </si>
  <si>
    <t>Silica must be derived from naturally occurring sand</t>
  </si>
  <si>
    <t>Rosemary and rosemary oil</t>
  </si>
  <si>
    <t>Fungicide, Insecticide</t>
  </si>
  <si>
    <t>Sodium bicarbonate</t>
  </si>
  <si>
    <t>Sodium chloride</t>
  </si>
  <si>
    <t>Fungicide, Herbicide</t>
  </si>
  <si>
    <t>Sulfur</t>
  </si>
  <si>
    <t>Thyme and thyme oil</t>
  </si>
  <si>
    <t>Insecticides &amp; Acaricides</t>
  </si>
  <si>
    <t>Ammonium carbonate</t>
  </si>
  <si>
    <t>Insecticide</t>
  </si>
  <si>
    <t>For use as a bait in insect traps only, no contact with crop or soil</t>
  </si>
  <si>
    <t>Bacillus thuringiensis</t>
  </si>
  <si>
    <t>Microorganism</t>
  </si>
  <si>
    <t xml:space="preserve">Not genetically modified </t>
  </si>
  <si>
    <t>Boric acid</t>
  </si>
  <si>
    <t>Structural pest control</t>
  </si>
  <si>
    <t>Castor oil</t>
  </si>
  <si>
    <t>Insecticide, rodenticide</t>
  </si>
  <si>
    <t>Plant oil</t>
  </si>
  <si>
    <t>Cedarwood oil</t>
  </si>
  <si>
    <t>Insecticide, Nematicide</t>
  </si>
  <si>
    <t>Plant essential oil</t>
  </si>
  <si>
    <t>Citronella and citronella oil</t>
  </si>
  <si>
    <t>Corn oil</t>
  </si>
  <si>
    <t>Cottonseed oil</t>
  </si>
  <si>
    <t>Eugenol</t>
  </si>
  <si>
    <t>Insecticide, Herbicide</t>
  </si>
  <si>
    <t>Geraniol</t>
  </si>
  <si>
    <t>Geranium oil</t>
  </si>
  <si>
    <t>Insect extracts</t>
  </si>
  <si>
    <t>Animal derivative</t>
  </si>
  <si>
    <t>Lemongrass oil</t>
  </si>
  <si>
    <t>Linseed oil</t>
  </si>
  <si>
    <t>Mint and mint oil</t>
  </si>
  <si>
    <t>Pheromones</t>
  </si>
  <si>
    <t>Pyrethrum</t>
  </si>
  <si>
    <t>Plant extract</t>
  </si>
  <si>
    <t>Quassia</t>
  </si>
  <si>
    <t>Ryania</t>
  </si>
  <si>
    <t>Sabadilla</t>
  </si>
  <si>
    <t>Sesame and sesame oil</t>
  </si>
  <si>
    <t>Soap</t>
  </si>
  <si>
    <t>Insecticide, Algicide, herbicide</t>
  </si>
  <si>
    <t>Soybean oil</t>
  </si>
  <si>
    <t>Microbial derivative</t>
  </si>
  <si>
    <t>Sticky traps and barriers</t>
  </si>
  <si>
    <t>Sucrose octanoate ester</t>
  </si>
  <si>
    <t>Fungicide, Acaricide, Insecticide</t>
  </si>
  <si>
    <t>Virus sprays</t>
  </si>
  <si>
    <t>Naturally occurring viruses</t>
  </si>
  <si>
    <t>Acetic acid</t>
  </si>
  <si>
    <t>Herbicide</t>
  </si>
  <si>
    <t>Natural (non-synthetic) sources only</t>
  </si>
  <si>
    <t>Corn gluten meal</t>
  </si>
  <si>
    <t>Vinegar</t>
  </si>
  <si>
    <t>Other</t>
  </si>
  <si>
    <t>Alcohol, Isopropyl</t>
  </si>
  <si>
    <t>Algicide</t>
  </si>
  <si>
    <t xml:space="preserve">Synthetic </t>
  </si>
  <si>
    <t>Aquatic plant products</t>
  </si>
  <si>
    <t>Plant growth regulator</t>
  </si>
  <si>
    <t>Plant derivatives &amp; extracts</t>
  </si>
  <si>
    <t>Rodenticide</t>
  </si>
  <si>
    <t>Cytokinin</t>
  </si>
  <si>
    <t>Aquatic plant derivative</t>
  </si>
  <si>
    <t>Chitin</t>
  </si>
  <si>
    <t>Nematicide</t>
  </si>
  <si>
    <t>Ethylene gas</t>
  </si>
  <si>
    <t>Copper products</t>
  </si>
  <si>
    <t>Dried blood</t>
  </si>
  <si>
    <t>Vertebrate repellant</t>
  </si>
  <si>
    <t>Ferric phosphate</t>
  </si>
  <si>
    <t>Molluscicide</t>
  </si>
  <si>
    <t>Gibberellic acid</t>
  </si>
  <si>
    <t>High for table grapes, low for raisin &amp; wine grapes. Not significant on other crops</t>
  </si>
  <si>
    <t>Putrescent whole egg solids</t>
  </si>
  <si>
    <t>Soap, Ammonium</t>
  </si>
  <si>
    <t>Soap-based algicides &amp; demossers</t>
  </si>
  <si>
    <t>Widely used in post-harvest handling. No crop / field use.</t>
  </si>
  <si>
    <t>White pepper</t>
  </si>
  <si>
    <t>Vertebrate repellent</t>
  </si>
  <si>
    <t>Frequency of Use</t>
  </si>
  <si>
    <t>Neem oil</t>
  </si>
  <si>
    <t>Fenpyroximate</t>
  </si>
  <si>
    <t>Hexythiazox</t>
  </si>
  <si>
    <t>Bifenazate</t>
  </si>
  <si>
    <t>Fenhexamid</t>
  </si>
  <si>
    <t>Etoxazole</t>
  </si>
  <si>
    <t>AI</t>
  </si>
  <si>
    <t>Copper oxychloride</t>
  </si>
  <si>
    <t>Copper octanoate</t>
  </si>
  <si>
    <t>Copper hydroxide</t>
  </si>
  <si>
    <t>Copper oxychloride sulfate</t>
  </si>
  <si>
    <t>Mancozeb</t>
  </si>
  <si>
    <t>Totals</t>
  </si>
  <si>
    <t>Bt toxins</t>
  </si>
  <si>
    <t>Total Insecticides</t>
  </si>
  <si>
    <t>Seed Treatments</t>
  </si>
  <si>
    <t>Total Fungicides</t>
  </si>
  <si>
    <t>1. 1992-2012 data are from periodic US EPA "Pesticide Industry Sales and Usage" reports. Data for 2019 is from USDA surveys.</t>
  </si>
  <si>
    <t>2. See Supplemental Table 3 for details regarding how EPA and USDA data were drawn upon in constructing this table and for the basis for estimating Bt toxin and seed treatment use..</t>
  </si>
  <si>
    <t>Fumigant</t>
  </si>
  <si>
    <t>Plant Growth Regulator</t>
  </si>
  <si>
    <t>Insect Growth Regulator</t>
  </si>
  <si>
    <t>ha planted</t>
  </si>
  <si>
    <t>Average Application Rate per Treatment
(kg/ha Treated)</t>
  </si>
  <si>
    <t>Use Type</t>
  </si>
  <si>
    <t>Microbiocide</t>
  </si>
  <si>
    <t>Strychnine</t>
  </si>
  <si>
    <t>Diphacinone</t>
  </si>
  <si>
    <t>Fluensulfone</t>
  </si>
  <si>
    <t>Spinetoram (XDE-175-J)</t>
  </si>
  <si>
    <t>Indoxacarb, S-isomer</t>
  </si>
  <si>
    <t>Esfenvalerate</t>
  </si>
  <si>
    <t>Cyhalothrin, lambda</t>
  </si>
  <si>
    <t>Bacillus thuringiensis, subsp. Kurstaki, strain ABTS-351, fermentation solids and solubles</t>
  </si>
  <si>
    <t>Abamectin</t>
  </si>
  <si>
    <t>Sethoxydim</t>
  </si>
  <si>
    <t>Rimsulfuron</t>
  </si>
  <si>
    <t>Napropamide</t>
  </si>
  <si>
    <t>Metolachlor, (S)</t>
  </si>
  <si>
    <t>Halosulfuron-methyl</t>
  </si>
  <si>
    <t>Glyphosate, potassium salt</t>
  </si>
  <si>
    <t>Glyphosate, isopropylamine salt</t>
  </si>
  <si>
    <t>Flumioxazin</t>
  </si>
  <si>
    <t>EPTC</t>
  </si>
  <si>
    <t>Clethodim</t>
  </si>
  <si>
    <t>Carfentrazone-ethyl</t>
  </si>
  <si>
    <t>2,4-DB, dimethylamine salt</t>
  </si>
  <si>
    <t>Streptomyces lydicus WYEC 108</t>
  </si>
  <si>
    <t>Reynoutria sacchalinensis extract</t>
  </si>
  <si>
    <t>Mefenoxam</t>
  </si>
  <si>
    <t>Chloropicrin</t>
  </si>
  <si>
    <t>1,3-Dichloropropene</t>
  </si>
  <si>
    <t>Bacillus pumilus strain QST 2808</t>
  </si>
  <si>
    <t>Spinosad (mixture of Factors A and D)</t>
  </si>
  <si>
    <t>Pyrethrins</t>
  </si>
  <si>
    <t>Garlic</t>
  </si>
  <si>
    <t>Chromobacterium subtsugae strain PRAA4-1 cells and spent fermentation media</t>
  </si>
  <si>
    <t>Bacillus thuringiensis, Subsp. Aizawai, Strain ABTS-1857</t>
  </si>
  <si>
    <t>Bacillus thuringiensis (berliner), subsp. Kurstaki, strain SA-11</t>
  </si>
  <si>
    <t>Bacillus thuringiensis (berliner), subsp. Aizawai, GC-91 protein</t>
  </si>
  <si>
    <t>Caprylic acid</t>
  </si>
  <si>
    <t>Capric acid</t>
  </si>
  <si>
    <t>Copper oxide (ous)</t>
  </si>
  <si>
    <t>Burkholderia sp strain A396 cells and spent fermentation media</t>
  </si>
  <si>
    <r>
      <t>2</t>
    </r>
    <r>
      <rPr>
        <sz val="10"/>
        <color rgb="FF000000"/>
        <rFont val="Calibri"/>
        <family val="2"/>
        <scheme val="minor"/>
      </rPr>
      <t>Total hectares of organic  carrots planted in Kern County by PUR data in 2016 was 3,150.</t>
    </r>
  </si>
  <si>
    <r>
      <t>1</t>
    </r>
    <r>
      <rPr>
        <sz val="10"/>
        <color rgb="FF000000"/>
        <rFont val="Calibri"/>
        <family val="2"/>
        <scheme val="minor"/>
      </rPr>
      <t>Excludes the low-toxicity active ingredients sulfur, kaolin, aliphatic petroleum oils, and pheromones, which account for 28% of total hectares treated, 83% of total kg used, and 27% of applications.</t>
    </r>
  </si>
  <si>
    <t>Gibberellin</t>
  </si>
  <si>
    <t>Azadirachtin</t>
  </si>
  <si>
    <t>Fluazifop-P-butyl</t>
  </si>
  <si>
    <t>QST 713 strain of dried Bacillus subtilis</t>
  </si>
  <si>
    <t>Mono- and di- potassium salts of phosphorous acid</t>
  </si>
  <si>
    <t>Bacillus subtilis var. amyloliquefaciens strain D747</t>
  </si>
  <si>
    <t>Metam-sodium</t>
  </si>
  <si>
    <t>Metam potassium</t>
  </si>
  <si>
    <t>Paecilomyces lilacinus strain 251 (A filamentous fungus)</t>
  </si>
  <si>
    <t>Coniothyrium minitans</t>
  </si>
  <si>
    <t>Sodium nitrate</t>
  </si>
  <si>
    <t>Chlorophacinone</t>
  </si>
  <si>
    <t>Carbon (charcoal)</t>
  </si>
  <si>
    <t>Hydrogen cyanamide</t>
  </si>
  <si>
    <t>Forchlorfenuron</t>
  </si>
  <si>
    <t>Ethephon</t>
  </si>
  <si>
    <t>Abscisic acid</t>
  </si>
  <si>
    <t>Metaldehyde</t>
  </si>
  <si>
    <t>Iron phosphate</t>
  </si>
  <si>
    <t>Sodium dodecylbenzene sulfonate</t>
  </si>
  <si>
    <t>Octyl decyl dimethyl ammonium chloride</t>
  </si>
  <si>
    <t>Dioctyl dimethyl ammonium chloride</t>
  </si>
  <si>
    <t>Didecyl dimethyl ammonium chloride</t>
  </si>
  <si>
    <t>Alkyl (50%C14, 40%C12, 10%C16) dimethylbenzyl ammonium chloride</t>
  </si>
  <si>
    <t>Spirodiclofen</t>
  </si>
  <si>
    <t>Propargite</t>
  </si>
  <si>
    <t>Potassium silicate</t>
  </si>
  <si>
    <t>Phosmet</t>
  </si>
  <si>
    <t>Metaflumizone</t>
  </si>
  <si>
    <t>Lime-sulfur</t>
  </si>
  <si>
    <t>Cypermethrin, zeta</t>
  </si>
  <si>
    <t>Cyflumetofen</t>
  </si>
  <si>
    <t>Cryolite</t>
  </si>
  <si>
    <t>Citronellol</t>
  </si>
  <si>
    <t>Bacillus thuringiensis (berliner), subsp. Kurstaki, strain EG2348</t>
  </si>
  <si>
    <t>Clofentezine</t>
  </si>
  <si>
    <t>Sulfentrazone</t>
  </si>
  <si>
    <t>Simazine</t>
  </si>
  <si>
    <t>Pyraflufen-ethyl</t>
  </si>
  <si>
    <t>Paraquat dichloride</t>
  </si>
  <si>
    <t>Oryzalin</t>
  </si>
  <si>
    <t>Norflurazon</t>
  </si>
  <si>
    <t>Isoxaben</t>
  </si>
  <si>
    <t>Indaziflam</t>
  </si>
  <si>
    <t>Glyphosate, diammonium salt</t>
  </si>
  <si>
    <t>Glufosinate-ammonium</t>
  </si>
  <si>
    <t>Free fatty acids and/or amine salts</t>
  </si>
  <si>
    <t>Flazasulfuron</t>
  </si>
  <si>
    <t>2,4-D, dimethylamine salt</t>
  </si>
  <si>
    <t>2,4-D</t>
  </si>
  <si>
    <t>Ziram</t>
  </si>
  <si>
    <t>Thiophanate-methyl</t>
  </si>
  <si>
    <t>Polyoxin D zinc salt</t>
  </si>
  <si>
    <t>Phosphoric acid, monopotassium salt</t>
  </si>
  <si>
    <t>Phosphoric acid</t>
  </si>
  <si>
    <t>Metrafenone</t>
  </si>
  <si>
    <t>Mandipropamide</t>
  </si>
  <si>
    <t>Kresoxim-methyl</t>
  </si>
  <si>
    <t>Fenarimol</t>
  </si>
  <si>
    <t>Dichloran</t>
  </si>
  <si>
    <t>Cyflufenamid</t>
  </si>
  <si>
    <t>Copper sulfate (pentahydrate)</t>
  </si>
  <si>
    <t>Copper sulfate (basic)</t>
  </si>
  <si>
    <t>Calcium oxytetracycline</t>
  </si>
  <si>
    <t>beta-Conglutin</t>
  </si>
  <si>
    <t>Aluminum phosphide</t>
  </si>
  <si>
    <t>LocationClass</t>
  </si>
  <si>
    <t>Sulfur dioxide</t>
  </si>
  <si>
    <t>For reference only--do not include in submitted tables!</t>
  </si>
  <si>
    <t>Methyl anthranilate</t>
  </si>
  <si>
    <t xml:space="preserve">Bird Repellent </t>
  </si>
  <si>
    <t>Isaria fumosorosea (Paecilomyces fumosoroseus)</t>
  </si>
  <si>
    <t>Bacillus thuringiensis, subsp. Kurstaki, strain HD-1</t>
  </si>
  <si>
    <t>Potash soap</t>
  </si>
  <si>
    <t>Polyoxin D Zinc Salt</t>
  </si>
  <si>
    <t>Vegetable oils and animal fats</t>
  </si>
  <si>
    <t>Supplemental Table 1: Pesticides Permitted for Use in USDA Organic Production</t>
  </si>
  <si>
    <t>Supplemental Table 7. Pesticide Use on Conventional Carrots in Kern County, CA in 2016</t>
  </si>
  <si>
    <t>Supplemental Table 9. Pesticide Use on Conventional Grapes in Fresno County, CA in 2016</t>
  </si>
  <si>
    <t>Index of Supplemental Tables</t>
  </si>
  <si>
    <r>
      <t>Vitamin D</t>
    </r>
    <r>
      <rPr>
        <vertAlign val="subscript"/>
        <sz val="10"/>
        <color theme="1"/>
        <rFont val="Calibri"/>
        <family val="2"/>
        <scheme val="minor"/>
      </rPr>
      <t>3</t>
    </r>
  </si>
  <si>
    <t>Sulfur/Lime, Oils, Kaolin Clay</t>
  </si>
  <si>
    <t>Sulfur and Petroleum Oils</t>
  </si>
  <si>
    <r>
      <rPr>
        <b/>
        <sz val="9"/>
        <color theme="1"/>
        <rFont val="Calibri"/>
        <family val="2"/>
        <scheme val="minor"/>
      </rPr>
      <t>Sources:</t>
    </r>
    <r>
      <rPr>
        <i/>
        <sz val="9"/>
        <color theme="1"/>
        <rFont val="Calibri"/>
        <family val="2"/>
        <scheme val="minor"/>
      </rPr>
      <t xml:space="preserve"> 7 CFR 205.601(a,b,d,e,f,g,h,I,k), 7 CFR 205.601(b), OMRI, 2021; Baker and Grant, 2017</t>
    </r>
  </si>
  <si>
    <r>
      <t>Average Application Rate per Planted ha (kg/ha Planted)</t>
    </r>
    <r>
      <rPr>
        <b/>
        <vertAlign val="superscript"/>
        <sz val="12"/>
        <color theme="1"/>
        <rFont val="Calibri"/>
        <family val="2"/>
        <scheme val="minor"/>
      </rPr>
      <t>2</t>
    </r>
  </si>
  <si>
    <r>
      <rPr>
        <vertAlign val="superscript"/>
        <sz val="9"/>
        <rFont val="Calibri"/>
        <family val="2"/>
        <scheme val="minor"/>
      </rPr>
      <t>2</t>
    </r>
    <r>
      <rPr>
        <sz val="9"/>
        <rFont val="Calibri"/>
        <family val="2"/>
        <scheme val="minor"/>
      </rPr>
      <t>Total hectares of conventional tomatoes planted in Yolo County by PUR data in 2016 was 12,776.</t>
    </r>
  </si>
  <si>
    <r>
      <t>kg AI used</t>
    </r>
    <r>
      <rPr>
        <b/>
        <vertAlign val="superscript"/>
        <sz val="12"/>
        <color theme="1"/>
        <rFont val="Calibri"/>
        <family val="2"/>
        <scheme val="minor"/>
      </rPr>
      <t>1</t>
    </r>
  </si>
  <si>
    <r>
      <t>ha Treated</t>
    </r>
    <r>
      <rPr>
        <b/>
        <vertAlign val="superscript"/>
        <sz val="12"/>
        <color theme="1"/>
        <rFont val="Calibri"/>
        <family val="2"/>
        <scheme val="minor"/>
      </rPr>
      <t>1</t>
    </r>
  </si>
  <si>
    <r>
      <t>Percent of Planted ha Treated</t>
    </r>
    <r>
      <rPr>
        <b/>
        <vertAlign val="superscript"/>
        <sz val="12"/>
        <color theme="1"/>
        <rFont val="Calibri"/>
        <family val="2"/>
        <scheme val="minor"/>
      </rPr>
      <t>2</t>
    </r>
  </si>
  <si>
    <r>
      <rPr>
        <vertAlign val="superscript"/>
        <sz val="9"/>
        <color theme="1"/>
        <rFont val="Calibri"/>
        <family val="2"/>
        <scheme val="minor"/>
      </rPr>
      <t>1</t>
    </r>
    <r>
      <rPr>
        <sz val="9"/>
        <color theme="1"/>
        <rFont val="Calibri"/>
        <family val="2"/>
        <scheme val="minor"/>
      </rPr>
      <t>Excludes the low-toxicity active ingredients sulfur, kaolin, aliphatic petroleum oils, and pheromones, which account for 8% of total hectares treated, 76% of total kg used, and 7% of applications.</t>
    </r>
  </si>
  <si>
    <r>
      <t xml:space="preserve">Average Application Rate per Treatment
</t>
    </r>
    <r>
      <rPr>
        <sz val="12"/>
        <color theme="1"/>
        <rFont val="Calibri"/>
        <family val="2"/>
        <scheme val="minor"/>
      </rPr>
      <t>(kg/ha Treated)</t>
    </r>
  </si>
  <si>
    <r>
      <t>kg AI used</t>
    </r>
    <r>
      <rPr>
        <b/>
        <vertAlign val="superscript"/>
        <sz val="12"/>
        <color theme="1"/>
        <rFont val="Calibri (Body)"/>
      </rPr>
      <t>1</t>
    </r>
  </si>
  <si>
    <r>
      <t>ha Treated</t>
    </r>
    <r>
      <rPr>
        <b/>
        <vertAlign val="superscript"/>
        <sz val="12"/>
        <color theme="1"/>
        <rFont val="Calibri (Body)"/>
      </rPr>
      <t>1</t>
    </r>
  </si>
  <si>
    <r>
      <t>Percent of Planted ha Treated</t>
    </r>
    <r>
      <rPr>
        <b/>
        <vertAlign val="superscript"/>
        <sz val="12"/>
        <color theme="1"/>
        <rFont val="Calibri (Body)"/>
      </rPr>
      <t>2</t>
    </r>
  </si>
  <si>
    <r>
      <rPr>
        <vertAlign val="superscript"/>
        <sz val="9"/>
        <color theme="1"/>
        <rFont val="Calibri (Body)"/>
      </rPr>
      <t>1</t>
    </r>
    <r>
      <rPr>
        <sz val="9"/>
        <color theme="1"/>
        <rFont val="Calibri"/>
        <family val="2"/>
        <scheme val="minor"/>
      </rPr>
      <t>Excludes the low-toxicity active ingredients sulfur, kaolin, aliphatic petroleum oils, and pheromones, which account for 57% of total hectares treated, 99% of total kg used, and 48% of applications.</t>
    </r>
  </si>
  <si>
    <r>
      <rPr>
        <vertAlign val="superscript"/>
        <sz val="9"/>
        <color theme="1"/>
        <rFont val="Calibri (Body)"/>
      </rPr>
      <t>2</t>
    </r>
    <r>
      <rPr>
        <sz val="9"/>
        <color theme="1"/>
        <rFont val="Calibri"/>
        <family val="2"/>
        <scheme val="minor"/>
      </rPr>
      <t>Total hectares of organic tomatoes planted in Yolo County by PUR data in 2016 was 1,875.</t>
    </r>
  </si>
  <si>
    <r>
      <rPr>
        <vertAlign val="superscript"/>
        <sz val="9"/>
        <color theme="1"/>
        <rFont val="Calibri"/>
        <family val="2"/>
        <scheme val="minor"/>
      </rPr>
      <t>1</t>
    </r>
    <r>
      <rPr>
        <sz val="9"/>
        <color theme="1"/>
        <rFont val="Calibri"/>
        <family val="2"/>
        <scheme val="minor"/>
      </rPr>
      <t>Excludes the low-toxicity active ingredients sulfur, kaolin, aliphatic petroleum oils, and pheromones, which account for 10% of total hectares treated, 1% of total kg used, and 11% of applications.</t>
    </r>
  </si>
  <si>
    <r>
      <rPr>
        <vertAlign val="superscript"/>
        <sz val="9"/>
        <color theme="1"/>
        <rFont val="Calibri"/>
        <family val="2"/>
        <scheme val="minor"/>
      </rPr>
      <t>2</t>
    </r>
    <r>
      <rPr>
        <sz val="9"/>
        <color theme="1"/>
        <rFont val="Calibri"/>
        <family val="2"/>
        <scheme val="minor"/>
      </rPr>
      <t>Total hectares of conventional  carrots planted in Kern County by PUR data in 2016 was 8,680.</t>
    </r>
  </si>
  <si>
    <t>Acres Planted to Conventional Tomatoes in Yolo County</t>
  </si>
  <si>
    <t>Acres Planted to Conventional Carrots in Kern County</t>
  </si>
  <si>
    <t>Acres Planted to Organic Tomatoes in Yolo County</t>
  </si>
  <si>
    <t>Acres Planted to Conventional Grapes in Fresno County</t>
  </si>
  <si>
    <t>Acres Planted to Organic Carrots in Kern County</t>
  </si>
  <si>
    <r>
      <rPr>
        <vertAlign val="superscript"/>
        <sz val="9"/>
        <color theme="1"/>
        <rFont val="Calibri"/>
        <family val="2"/>
        <scheme val="minor"/>
      </rPr>
      <t>2</t>
    </r>
    <r>
      <rPr>
        <sz val="9"/>
        <color theme="1"/>
        <rFont val="Calibri"/>
        <family val="2"/>
        <scheme val="minor"/>
      </rPr>
      <t>Total hectares of conventional table grapes planted in Fresno County by PUR data in 2016 was 45,162.</t>
    </r>
  </si>
  <si>
    <r>
      <rPr>
        <vertAlign val="superscript"/>
        <sz val="9"/>
        <color theme="1"/>
        <rFont val="Calibri"/>
        <family val="2"/>
        <scheme val="minor"/>
      </rPr>
      <t>1</t>
    </r>
    <r>
      <rPr>
        <sz val="9"/>
        <color theme="1"/>
        <rFont val="Calibri"/>
        <family val="2"/>
        <scheme val="minor"/>
      </rPr>
      <t>Excludes the low-toxicity active ingredients sulfur, kaolin, aliphatic petroleum oils, and pheromones, which account for 33% of total hectares treated, 78% of total kg used, and 30% of applications.</t>
    </r>
  </si>
  <si>
    <t>Acres Planted to Organic Grapes in Fresno County</t>
  </si>
  <si>
    <r>
      <rPr>
        <vertAlign val="superscript"/>
        <sz val="9"/>
        <color theme="1"/>
        <rFont val="Calibri"/>
        <family val="2"/>
        <scheme val="minor"/>
      </rPr>
      <t>1</t>
    </r>
    <r>
      <rPr>
        <sz val="9"/>
        <color theme="1"/>
        <rFont val="Calibri"/>
        <family val="2"/>
        <scheme val="minor"/>
      </rPr>
      <t>Excludes the low-toxicity active ingredients sulfur, kaolin, aliphatic petroleum oils, and pheromones, which account for 59% of total hectares treated, 95% of total kg used, and 71% of applications.</t>
    </r>
  </si>
  <si>
    <r>
      <rPr>
        <vertAlign val="superscript"/>
        <sz val="9"/>
        <color theme="1"/>
        <rFont val="Calibri"/>
        <family val="2"/>
        <scheme val="minor"/>
      </rPr>
      <t>2</t>
    </r>
    <r>
      <rPr>
        <sz val="9"/>
        <color theme="1"/>
        <rFont val="Calibri"/>
        <family val="2"/>
        <scheme val="minor"/>
      </rPr>
      <t>Total hectares of organic table grapes planted in Fresno County by PUR data in 2016 was 3,866</t>
    </r>
  </si>
  <si>
    <t>Bt toxins cotton</t>
  </si>
  <si>
    <t>Total Bt toxins</t>
  </si>
  <si>
    <t>Bt corn acres</t>
  </si>
  <si>
    <t xml:space="preserve">Bt toxins corn </t>
  </si>
  <si>
    <t>Bt cotton acres</t>
  </si>
  <si>
    <t>Corn Bt toxins ave pound/acre</t>
  </si>
  <si>
    <t>Cotton Bt toxins ave pound/acre</t>
  </si>
  <si>
    <r>
      <t xml:space="preserve">Estimates of the Pounds of </t>
    </r>
    <r>
      <rPr>
        <b/>
        <i/>
        <sz val="12"/>
        <color theme="1"/>
        <rFont val="Calibri"/>
        <family val="2"/>
        <scheme val="minor"/>
      </rPr>
      <t>Bt</t>
    </r>
    <r>
      <rPr>
        <b/>
        <sz val="12"/>
        <color theme="1"/>
        <rFont val="Calibri"/>
        <family val="2"/>
        <scheme val="minor"/>
      </rPr>
      <t xml:space="preserve"> Toxins Expressed on Cropland Producing </t>
    </r>
    <r>
      <rPr>
        <b/>
        <i/>
        <sz val="12"/>
        <color theme="1"/>
        <rFont val="Calibri"/>
        <family val="2"/>
        <scheme val="minor"/>
      </rPr>
      <t>Bt</t>
    </r>
    <r>
      <rPr>
        <b/>
        <sz val="12"/>
        <color theme="1"/>
        <rFont val="Calibri"/>
        <family val="2"/>
        <scheme val="minor"/>
      </rPr>
      <t xml:space="preserve"> Corn and Cotton  (see notes)</t>
    </r>
  </si>
  <si>
    <t>1. Bt corn and cotton averge expression rates for Bt toxins are based on typical seeding rates, and are an average across major seed varieities as reported in Supplemental Table 22 (corn) and 25 (cotton) from the paper Benbrook, C. (2012). "Impacts of genetically engineered crops on pesticide use in the U.S. -- The first sixteen years," Envir Sci Eur 24:24. Acres of Bt crops planted are from the USDA.</t>
  </si>
  <si>
    <t>Values for Supp Table 2</t>
  </si>
  <si>
    <t>Supplemental Table 3. Pesticide Use on Conventional Tomatoes in Yolo County, CA in 2016</t>
  </si>
  <si>
    <t>Supplemental Table 4. Pesticide Use on Organic Tomatoes in Yolo County, CA in 2016</t>
  </si>
  <si>
    <t>Supplemental Table 6. Pesticide Use on Organic Carrots in Kern County, CA in 2016</t>
  </si>
  <si>
    <t>Supplemental Table 8. Pesticide Use on Organic Grapes in Fresno County, CA in 2016</t>
  </si>
  <si>
    <t>Supplemental Table 3. Pesticide Use on Conventional Tomatoes in Kern County, CA in 2016</t>
  </si>
  <si>
    <t>Supplemental Table 5. Pesticide Use on Conventional Carrots in Kern County, CA in 2016</t>
  </si>
  <si>
    <t>Supplemental Table 7. Pesticide Use on Conventional Grapes in Fresno County, CA in 2016</t>
  </si>
  <si>
    <t>Supplemental Table 2. Details and Sources for Estimated Pounds of Pesticides Applied in U.S. Agriculture  (million pounds active ingredient, see notes)</t>
  </si>
  <si>
    <t>For non-crop uses (roads, ditches, etc.) only.</t>
  </si>
  <si>
    <t>Cropland Acres (million)</t>
  </si>
  <si>
    <t>Table 3.1. Estimated Pounds of Pesticide Active Ingredient Applied in U.S. Agriculture  (million pounds and acres, see notes)</t>
  </si>
  <si>
    <t>2. EPA issues periodic reports on pesticide use in the US. The Agency draws on multiple data sources, in addition to USDA crop surveys and produces the most complete estimates. This is why the EPA and USDA data for 2012 is used to adjust USDA data for 2019. EPA excludes sulfur and oils from its reporting of pesticide use.</t>
  </si>
  <si>
    <t>Desiccant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</si>
</sst>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_(* \(#,##0.00\);_(* &quot;-&quot;??_);_(@_)"/>
    <numFmt numFmtId="164" formatCode="0.0"/>
    <numFmt numFmtId="165" formatCode="_(* #,##0_);_(* \(#,##0\);_(* &quot;-&quot;??_);_(@_)"/>
    <numFmt numFmtId="166" formatCode="0.0%"/>
    <numFmt numFmtId="167" formatCode="#,##0_);\-#,##0"/>
    <numFmt numFmtId="168" formatCode="_(* #,##0.000_);_(* \(#,##0.000\);_(* &quot;-&quot;??_);_(@_)"/>
    <numFmt numFmtId="169" formatCode="_(* #,##0.0000_);_(* \(#,##0.0000\);_(* &quot;-&quot;??_);_(@_)"/>
    <numFmt numFmtId="170" formatCode="#,##0.0_);\-#,##0.0"/>
    <numFmt numFmtId="171" formatCode="_(* #,##0.00000_);_(* \(#,##0.00000\);_(* &quot;-&quot;??_);_(@_)"/>
    <numFmt numFmtId="172" formatCode="#,##0.00_);\-#,##0.00"/>
    <numFmt numFmtId="173" formatCode="_(* #,##0.0000000_);_(* \(#,##0.0000000\);_(* &quot;-&quot;??_);_(@_)"/>
    <numFmt numFmtId="174" formatCode="#,##0.0000_);\-#,##0.0000"/>
    <numFmt numFmtId="175" formatCode="_(* #,##0.000000000_);_(* \(#,##0.000000000\);_(* &quot;-&quot;??_);_(@_)"/>
    <numFmt numFmtId="176" formatCode="#,##0.000_);\-#,##0.000"/>
    <numFmt numFmtId="177" formatCode="_(* #,##0.000000_);_(* \(#,##0.000000\);_(* &quot;-&quot;??_);_(@_)"/>
    <numFmt numFmtId="178" formatCode="#,##0.00000_);\-#,##0.00000"/>
    <numFmt numFmtId="179" formatCode="_(* #,##0.0000000000_);_(* \(#,##0.0000000000\);_(* &quot;-&quot;??_);_(@_)"/>
    <numFmt numFmtId="180" formatCode="#,##0.000000_);\-#,##0.000000"/>
  </numFmts>
  <fonts count="37">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sz val="11"/>
      <color theme="1"/>
      <name val="Calibri"/>
      <family val="2"/>
      <scheme val="minor"/>
    </font>
    <font>
      <sz val="8"/>
      <name val="Calibri"/>
      <family val="2"/>
      <scheme val="minor"/>
    </font>
    <font>
      <sz val="10"/>
      <name val="Verdana"/>
      <family val="2"/>
    </font>
    <font>
      <b/>
      <sz val="12"/>
      <name val="Verdana"/>
      <family val="2"/>
    </font>
    <font>
      <b/>
      <sz val="10"/>
      <color theme="1"/>
      <name val="Calibri"/>
      <family val="2"/>
      <scheme val="minor"/>
    </font>
    <font>
      <b/>
      <sz val="10"/>
      <color rgb="FF000000"/>
      <name val="Calibri"/>
      <family val="2"/>
      <scheme val="minor"/>
    </font>
    <font>
      <sz val="10"/>
      <color rgb="FF000000"/>
      <name val="Calibri"/>
      <family val="2"/>
      <scheme val="minor"/>
    </font>
    <font>
      <vertAlign val="superscript"/>
      <sz val="10"/>
      <color rgb="FF000000"/>
      <name val="Calibri"/>
      <family val="2"/>
      <scheme val="minor"/>
    </font>
    <font>
      <b/>
      <sz val="18"/>
      <color theme="1"/>
      <name val="Calibri"/>
      <family val="2"/>
      <scheme val="minor"/>
    </font>
    <font>
      <b/>
      <sz val="14"/>
      <name val="Calibri"/>
      <family val="2"/>
      <scheme val="minor"/>
    </font>
    <font>
      <sz val="10"/>
      <color rgb="FFFF0000"/>
      <name val="Calibri"/>
      <family val="2"/>
      <scheme val="minor"/>
    </font>
    <font>
      <i/>
      <sz val="10"/>
      <color theme="1"/>
      <name val="Calibri"/>
      <family val="2"/>
      <scheme val="minor"/>
    </font>
    <font>
      <vertAlign val="subscript"/>
      <sz val="10"/>
      <color theme="1"/>
      <name val="Calibri"/>
      <family val="2"/>
      <scheme val="minor"/>
    </font>
    <font>
      <b/>
      <i/>
      <sz val="11"/>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12"/>
      <name val="Calibri"/>
      <family val="2"/>
      <scheme val="minor"/>
    </font>
    <font>
      <b/>
      <vertAlign val="superscript"/>
      <sz val="12"/>
      <color theme="1"/>
      <name val="Calibri"/>
      <family val="2"/>
      <scheme val="minor"/>
    </font>
    <font>
      <vertAlign val="superscript"/>
      <sz val="9"/>
      <color theme="1"/>
      <name val="Calibri"/>
      <family val="2"/>
      <scheme val="minor"/>
    </font>
    <font>
      <b/>
      <sz val="12"/>
      <color rgb="FFFF0000"/>
      <name val="Calibri"/>
      <family val="2"/>
      <scheme val="minor"/>
    </font>
    <font>
      <sz val="9"/>
      <name val="Calibri"/>
      <family val="2"/>
      <scheme val="minor"/>
    </font>
    <font>
      <vertAlign val="superscript"/>
      <sz val="9"/>
      <name val="Calibri"/>
      <family val="2"/>
      <scheme val="minor"/>
    </font>
    <font>
      <b/>
      <vertAlign val="superscript"/>
      <sz val="12"/>
      <color theme="1"/>
      <name val="Calibri (Body)"/>
    </font>
    <font>
      <vertAlign val="superscript"/>
      <sz val="9"/>
      <color theme="1"/>
      <name val="Calibri (Body)"/>
    </font>
    <font>
      <b/>
      <i/>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32">
    <border>
      <left/>
      <right/>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s>
  <cellStyleXfs count="17">
    <xf numFmtId="0" fontId="0"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0" fontId="3" fillId="0" borderId="0"/>
    <xf numFmtId="0" fontId="3" fillId="0" borderId="0"/>
    <xf numFmtId="0" fontId="2" fillId="0" borderId="0"/>
    <xf numFmtId="0" fontId="13"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cellStyleXfs>
  <cellXfs count="314">
    <xf numFmtId="0" fontId="0" fillId="0" borderId="0" xfId="0"/>
    <xf numFmtId="0" fontId="4" fillId="0" borderId="0" xfId="4"/>
    <xf numFmtId="0" fontId="7" fillId="0" borderId="0" xfId="4" applyFont="1"/>
    <xf numFmtId="0" fontId="8" fillId="0" borderId="0" xfId="4" applyFont="1"/>
    <xf numFmtId="0" fontId="4" fillId="0" borderId="0" xfId="4" applyAlignment="1">
      <alignment vertical="center"/>
    </xf>
    <xf numFmtId="0" fontId="10" fillId="0" borderId="0" xfId="4" applyFont="1"/>
    <xf numFmtId="0" fontId="0" fillId="0" borderId="0" xfId="0" applyFont="1" applyAlignment="1">
      <alignment horizontal="center"/>
    </xf>
    <xf numFmtId="0" fontId="7" fillId="0" borderId="0" xfId="4" applyFont="1" applyBorder="1" applyAlignment="1">
      <alignment vertical="center" wrapText="1"/>
    </xf>
    <xf numFmtId="0" fontId="9" fillId="0" borderId="0" xfId="12"/>
    <xf numFmtId="43" fontId="0" fillId="0" borderId="0" xfId="13" applyFont="1"/>
    <xf numFmtId="43" fontId="15" fillId="0" borderId="0" xfId="13" applyFont="1" applyBorder="1"/>
    <xf numFmtId="9" fontId="15" fillId="0" borderId="0" xfId="14" applyFont="1" applyBorder="1"/>
    <xf numFmtId="0" fontId="9" fillId="0" borderId="0" xfId="12" applyAlignment="1">
      <alignment wrapText="1"/>
    </xf>
    <xf numFmtId="10" fontId="0" fillId="0" borderId="0" xfId="14" applyNumberFormat="1" applyFont="1"/>
    <xf numFmtId="43" fontId="15" fillId="0" borderId="1" xfId="13" applyFont="1" applyBorder="1"/>
    <xf numFmtId="166" fontId="15" fillId="0" borderId="0" xfId="14" applyNumberFormat="1" applyFont="1" applyBorder="1"/>
    <xf numFmtId="9" fontId="15" fillId="0" borderId="0" xfId="14" applyFont="1" applyBorder="1" applyAlignment="1">
      <alignment vertical="top"/>
    </xf>
    <xf numFmtId="10" fontId="15" fillId="0" borderId="0" xfId="14" applyNumberFormat="1" applyFont="1" applyBorder="1"/>
    <xf numFmtId="0" fontId="19" fillId="0" borderId="0" xfId="4" applyFont="1"/>
    <xf numFmtId="0" fontId="21" fillId="0" borderId="0" xfId="12" applyFont="1"/>
    <xf numFmtId="49" fontId="15" fillId="0" borderId="0" xfId="12" applyNumberFormat="1" applyFont="1" applyBorder="1" applyAlignment="1">
      <alignment horizontal="right" vertical="top" wrapText="1"/>
    </xf>
    <xf numFmtId="167" fontId="15" fillId="0" borderId="0" xfId="12" applyNumberFormat="1" applyFont="1" applyBorder="1" applyAlignment="1">
      <alignment vertical="top"/>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9" fillId="0" borderId="6" xfId="0" applyFont="1" applyBorder="1" applyAlignment="1">
      <alignment vertical="center" wrapText="1"/>
    </xf>
    <xf numFmtId="0" fontId="9" fillId="0" borderId="1" xfId="0" applyFont="1" applyBorder="1" applyAlignment="1">
      <alignment vertical="center" wrapText="1"/>
    </xf>
    <xf numFmtId="0" fontId="22" fillId="0" borderId="6" xfId="0" applyFont="1" applyBorder="1" applyAlignment="1">
      <alignment vertical="center" wrapText="1"/>
    </xf>
    <xf numFmtId="0" fontId="1" fillId="0" borderId="1" xfId="0" applyFont="1" applyBorder="1" applyAlignment="1">
      <alignment vertical="center" wrapText="1"/>
    </xf>
    <xf numFmtId="0" fontId="9" fillId="0" borderId="9" xfId="0" applyFont="1" applyBorder="1" applyAlignment="1">
      <alignment vertical="center" wrapText="1"/>
    </xf>
    <xf numFmtId="0" fontId="9" fillId="0" borderId="2" xfId="0" applyFont="1" applyBorder="1" applyAlignment="1">
      <alignment vertical="center" wrapText="1"/>
    </xf>
    <xf numFmtId="0" fontId="15" fillId="0" borderId="6" xfId="4" applyFont="1" applyBorder="1"/>
    <xf numFmtId="0" fontId="15" fillId="0" borderId="6" xfId="4" applyFont="1" applyBorder="1" applyAlignment="1">
      <alignment horizontal="right" vertical="center"/>
    </xf>
    <xf numFmtId="0" fontId="9" fillId="0" borderId="6" xfId="4" applyFont="1" applyBorder="1"/>
    <xf numFmtId="0" fontId="15" fillId="0" borderId="6" xfId="4" applyFont="1" applyBorder="1" applyAlignment="1">
      <alignment vertical="center" wrapText="1"/>
    </xf>
    <xf numFmtId="0" fontId="15" fillId="0" borderId="6" xfId="4" applyFont="1" applyBorder="1" applyAlignment="1">
      <alignment horizontal="right"/>
    </xf>
    <xf numFmtId="1" fontId="9" fillId="0" borderId="1" xfId="7" applyNumberFormat="1" applyFont="1" applyBorder="1" applyAlignment="1">
      <alignment horizontal="center" vertical="center"/>
    </xf>
    <xf numFmtId="0" fontId="9" fillId="0" borderId="1" xfId="7" applyFont="1" applyBorder="1" applyAlignment="1">
      <alignment horizontal="center" vertical="center"/>
    </xf>
    <xf numFmtId="164" fontId="9" fillId="0" borderId="1" xfId="7" applyNumberFormat="1" applyFont="1" applyBorder="1" applyAlignment="1">
      <alignment horizontal="center" vertical="center"/>
    </xf>
    <xf numFmtId="0" fontId="10" fillId="0" borderId="11" xfId="4" applyFont="1" applyBorder="1" applyAlignment="1">
      <alignment horizontal="center" vertical="center"/>
    </xf>
    <xf numFmtId="0" fontId="10" fillId="0" borderId="11" xfId="4" applyFont="1" applyBorder="1" applyAlignment="1">
      <alignment horizontal="center" vertical="center" wrapText="1"/>
    </xf>
    <xf numFmtId="0" fontId="15" fillId="0" borderId="9" xfId="4" applyFont="1" applyBorder="1" applyAlignment="1">
      <alignment horizontal="right" vertical="center" wrapText="1"/>
    </xf>
    <xf numFmtId="0" fontId="10" fillId="0" borderId="15" xfId="4" applyFont="1" applyBorder="1" applyAlignment="1"/>
    <xf numFmtId="0" fontId="10" fillId="0" borderId="16" xfId="4" applyFont="1" applyBorder="1" applyAlignment="1">
      <alignment horizontal="center" vertical="center" wrapText="1"/>
    </xf>
    <xf numFmtId="0" fontId="9" fillId="0" borderId="0" xfId="4" applyFont="1" applyBorder="1" applyAlignment="1">
      <alignment horizontal="center" vertical="center"/>
    </xf>
    <xf numFmtId="1" fontId="9" fillId="0" borderId="0" xfId="7" applyNumberFormat="1" applyFont="1" applyBorder="1" applyAlignment="1">
      <alignment horizontal="center" vertical="center"/>
    </xf>
    <xf numFmtId="0" fontId="9" fillId="0" borderId="0" xfId="7" applyFont="1" applyBorder="1" applyAlignment="1">
      <alignment horizontal="center" vertical="center"/>
    </xf>
    <xf numFmtId="164" fontId="9" fillId="0" borderId="0" xfId="7" applyNumberFormat="1" applyFont="1" applyBorder="1" applyAlignment="1">
      <alignment horizontal="center" vertical="center"/>
    </xf>
    <xf numFmtId="0" fontId="9" fillId="0" borderId="6" xfId="4" applyFont="1" applyBorder="1" applyAlignment="1">
      <alignment horizontal="left" vertical="center"/>
    </xf>
    <xf numFmtId="0" fontId="15" fillId="0" borderId="0" xfId="4" applyFont="1" applyBorder="1" applyAlignment="1">
      <alignment horizontal="center" vertical="center"/>
    </xf>
    <xf numFmtId="1" fontId="15" fillId="0" borderId="0" xfId="7" applyNumberFormat="1" applyFont="1" applyBorder="1" applyAlignment="1">
      <alignment horizontal="center" vertical="center"/>
    </xf>
    <xf numFmtId="0" fontId="15" fillId="0" borderId="0" xfId="7" applyFont="1" applyBorder="1" applyAlignment="1">
      <alignment horizontal="center" vertical="center"/>
    </xf>
    <xf numFmtId="1" fontId="15" fillId="0" borderId="1" xfId="7" applyNumberFormat="1" applyFont="1" applyBorder="1" applyAlignment="1">
      <alignment horizontal="center" vertical="center"/>
    </xf>
    <xf numFmtId="1" fontId="15" fillId="0" borderId="0" xfId="6" applyNumberFormat="1" applyFont="1" applyBorder="1" applyAlignment="1">
      <alignment horizontal="center" vertical="center"/>
    </xf>
    <xf numFmtId="1" fontId="15" fillId="0" borderId="1" xfId="6" applyNumberFormat="1" applyFont="1" applyBorder="1" applyAlignment="1">
      <alignment horizontal="center" vertical="center"/>
    </xf>
    <xf numFmtId="164" fontId="15" fillId="0" borderId="10" xfId="6" applyNumberFormat="1" applyFont="1" applyBorder="1" applyAlignment="1">
      <alignment horizontal="center" vertical="center"/>
    </xf>
    <xf numFmtId="164" fontId="15" fillId="0" borderId="2" xfId="6" applyNumberFormat="1" applyFont="1" applyBorder="1" applyAlignment="1">
      <alignment horizontal="center" vertical="center"/>
    </xf>
    <xf numFmtId="1" fontId="9" fillId="0" borderId="1" xfId="7" applyNumberFormat="1" applyFont="1" applyBorder="1" applyAlignment="1">
      <alignment horizontal="center"/>
    </xf>
    <xf numFmtId="0" fontId="9" fillId="0" borderId="1" xfId="7" applyFont="1" applyBorder="1" applyAlignment="1">
      <alignment horizontal="center"/>
    </xf>
    <xf numFmtId="0" fontId="9" fillId="0" borderId="1" xfId="4" applyFont="1" applyBorder="1" applyAlignment="1">
      <alignment horizontal="center"/>
    </xf>
    <xf numFmtId="1" fontId="9" fillId="0" borderId="0" xfId="6" applyNumberFormat="1" applyFont="1" applyBorder="1" applyAlignment="1">
      <alignment horizontal="center"/>
    </xf>
    <xf numFmtId="0" fontId="9" fillId="0" borderId="0" xfId="7" applyFont="1" applyBorder="1" applyAlignment="1">
      <alignment horizontal="center"/>
    </xf>
    <xf numFmtId="164" fontId="9" fillId="0" borderId="0" xfId="7" applyNumberFormat="1" applyFont="1" applyBorder="1" applyAlignment="1">
      <alignment horizontal="center"/>
    </xf>
    <xf numFmtId="2" fontId="9" fillId="0" borderId="0" xfId="7" applyNumberFormat="1" applyFont="1" applyBorder="1" applyAlignment="1">
      <alignment horizontal="center"/>
    </xf>
    <xf numFmtId="1" fontId="9" fillId="0" borderId="0" xfId="7" applyNumberFormat="1" applyFont="1" applyBorder="1" applyAlignment="1">
      <alignment horizontal="center"/>
    </xf>
    <xf numFmtId="0" fontId="9" fillId="0" borderId="0" xfId="4" applyFont="1" applyBorder="1" applyAlignment="1">
      <alignment horizontal="center"/>
    </xf>
    <xf numFmtId="1" fontId="9" fillId="0" borderId="10" xfId="6" applyNumberFormat="1" applyFont="1" applyBorder="1" applyAlignment="1">
      <alignment horizontal="center"/>
    </xf>
    <xf numFmtId="1" fontId="9" fillId="0" borderId="10" xfId="4" applyNumberFormat="1" applyFont="1" applyBorder="1" applyAlignment="1">
      <alignment horizontal="center"/>
    </xf>
    <xf numFmtId="164" fontId="9" fillId="0" borderId="2" xfId="6" applyNumberFormat="1" applyFont="1" applyBorder="1" applyAlignment="1">
      <alignment horizontal="center"/>
    </xf>
    <xf numFmtId="3" fontId="9" fillId="0" borderId="0" xfId="6" applyNumberFormat="1" applyFont="1" applyBorder="1" applyAlignment="1">
      <alignment horizontal="center"/>
    </xf>
    <xf numFmtId="3" fontId="9" fillId="0" borderId="0" xfId="4" applyNumberFormat="1" applyFont="1" applyBorder="1" applyAlignment="1">
      <alignment horizontal="center"/>
    </xf>
    <xf numFmtId="3" fontId="9" fillId="0" borderId="1" xfId="6" applyNumberFormat="1" applyFont="1" applyBorder="1" applyAlignment="1">
      <alignment horizontal="center"/>
    </xf>
    <xf numFmtId="49" fontId="9" fillId="0" borderId="6" xfId="12" applyNumberFormat="1" applyFont="1" applyBorder="1" applyAlignment="1">
      <alignment vertical="top"/>
    </xf>
    <xf numFmtId="0" fontId="9" fillId="0" borderId="6" xfId="12" applyFont="1" applyBorder="1"/>
    <xf numFmtId="10" fontId="6" fillId="0" borderId="0" xfId="14" applyNumberFormat="1" applyFont="1"/>
    <xf numFmtId="43" fontId="6" fillId="0" borderId="0" xfId="13" applyFont="1"/>
    <xf numFmtId="0" fontId="9" fillId="0" borderId="0" xfId="12" applyFont="1"/>
    <xf numFmtId="0" fontId="10" fillId="0" borderId="11" xfId="12" applyFont="1" applyBorder="1" applyAlignment="1">
      <alignment horizontal="center" vertical="center" wrapText="1"/>
    </xf>
    <xf numFmtId="10" fontId="10" fillId="0" borderId="11" xfId="14" applyNumberFormat="1" applyFont="1" applyBorder="1" applyAlignment="1">
      <alignment horizontal="center" vertical="center" wrapText="1"/>
    </xf>
    <xf numFmtId="43" fontId="10" fillId="0" borderId="11" xfId="13" applyFont="1" applyBorder="1" applyAlignment="1">
      <alignment horizontal="center" vertical="center" wrapText="1"/>
    </xf>
    <xf numFmtId="10" fontId="9" fillId="0" borderId="0" xfId="14" applyNumberFormat="1" applyFont="1" applyBorder="1"/>
    <xf numFmtId="43" fontId="9" fillId="0" borderId="0" xfId="13" applyFont="1" applyBorder="1"/>
    <xf numFmtId="168" fontId="9" fillId="0" borderId="0" xfId="13" applyNumberFormat="1" applyFont="1" applyBorder="1"/>
    <xf numFmtId="169" fontId="9" fillId="0" borderId="0" xfId="13" applyNumberFormat="1" applyFont="1" applyBorder="1"/>
    <xf numFmtId="171" fontId="9" fillId="0" borderId="0" xfId="13" applyNumberFormat="1" applyFont="1" applyBorder="1"/>
    <xf numFmtId="49" fontId="9" fillId="0" borderId="0" xfId="12" applyNumberFormat="1" applyFont="1" applyBorder="1" applyAlignment="1">
      <alignment vertical="top" wrapText="1"/>
    </xf>
    <xf numFmtId="167" fontId="9" fillId="0" borderId="0" xfId="12" applyNumberFormat="1" applyFont="1" applyBorder="1" applyAlignment="1">
      <alignment vertical="top"/>
    </xf>
    <xf numFmtId="49" fontId="9" fillId="0" borderId="9" xfId="12" applyNumberFormat="1" applyFont="1" applyBorder="1" applyAlignment="1">
      <alignment vertical="top"/>
    </xf>
    <xf numFmtId="49" fontId="9" fillId="0" borderId="10" xfId="12" applyNumberFormat="1" applyFont="1" applyBorder="1" applyAlignment="1">
      <alignment vertical="top"/>
    </xf>
    <xf numFmtId="167" fontId="9" fillId="0" borderId="10" xfId="12" applyNumberFormat="1" applyFont="1" applyBorder="1" applyAlignment="1">
      <alignment vertical="top"/>
    </xf>
    <xf numFmtId="10" fontId="9" fillId="0" borderId="10" xfId="14" applyNumberFormat="1" applyFont="1" applyBorder="1"/>
    <xf numFmtId="0" fontId="10" fillId="0" borderId="15" xfId="12" applyFont="1" applyBorder="1" applyAlignment="1">
      <alignment horizontal="center" vertical="center" wrapText="1"/>
    </xf>
    <xf numFmtId="0" fontId="10" fillId="0" borderId="16" xfId="12" applyFont="1" applyBorder="1" applyAlignment="1">
      <alignment horizontal="center" vertical="center" wrapText="1"/>
    </xf>
    <xf numFmtId="49" fontId="9" fillId="0" borderId="0" xfId="12" applyNumberFormat="1" applyFont="1" applyBorder="1" applyAlignment="1">
      <alignment vertical="top"/>
    </xf>
    <xf numFmtId="43" fontId="9" fillId="0" borderId="1" xfId="13" applyFont="1" applyBorder="1"/>
    <xf numFmtId="168" fontId="9" fillId="0" borderId="1" xfId="13" applyNumberFormat="1" applyFont="1" applyBorder="1"/>
    <xf numFmtId="169" fontId="9" fillId="0" borderId="1" xfId="13" applyNumberFormat="1" applyFont="1" applyBorder="1"/>
    <xf numFmtId="174" fontId="9" fillId="0" borderId="0" xfId="12" applyNumberFormat="1" applyFont="1" applyBorder="1" applyAlignment="1">
      <alignment vertical="top"/>
    </xf>
    <xf numFmtId="173" fontId="9" fillId="0" borderId="1" xfId="13" applyNumberFormat="1" applyFont="1" applyBorder="1"/>
    <xf numFmtId="171" fontId="9" fillId="0" borderId="1" xfId="13" applyNumberFormat="1" applyFont="1" applyBorder="1"/>
    <xf numFmtId="171" fontId="9" fillId="0" borderId="2" xfId="13" applyNumberFormat="1" applyFont="1" applyBorder="1"/>
    <xf numFmtId="9" fontId="15" fillId="0" borderId="0" xfId="16" applyFont="1" applyBorder="1" applyAlignment="1">
      <alignment vertical="top"/>
    </xf>
    <xf numFmtId="174" fontId="15" fillId="0" borderId="0" xfId="12" applyNumberFormat="1" applyFont="1" applyBorder="1" applyAlignment="1">
      <alignment vertical="top"/>
    </xf>
    <xf numFmtId="169" fontId="15" fillId="0" borderId="0" xfId="13" applyNumberFormat="1" applyFont="1" applyBorder="1"/>
    <xf numFmtId="168" fontId="15" fillId="0" borderId="1" xfId="13" applyNumberFormat="1" applyFont="1" applyBorder="1"/>
    <xf numFmtId="171" fontId="15" fillId="0" borderId="1" xfId="13" applyNumberFormat="1" applyFont="1" applyBorder="1"/>
    <xf numFmtId="0" fontId="31" fillId="0" borderId="0" xfId="12" applyFont="1" applyAlignment="1">
      <alignment vertical="center" wrapText="1"/>
    </xf>
    <xf numFmtId="0" fontId="9" fillId="0" borderId="0" xfId="12" applyAlignment="1">
      <alignment horizontal="center" wrapText="1"/>
    </xf>
    <xf numFmtId="3" fontId="9" fillId="0" borderId="0" xfId="15" applyNumberFormat="1" applyFont="1" applyAlignment="1">
      <alignment horizontal="center"/>
    </xf>
    <xf numFmtId="43" fontId="15" fillId="0" borderId="1" xfId="13" applyNumberFormat="1" applyFont="1" applyBorder="1"/>
    <xf numFmtId="0" fontId="9" fillId="0" borderId="6" xfId="12" applyFont="1" applyBorder="1" applyAlignment="1">
      <alignment vertical="center"/>
    </xf>
    <xf numFmtId="49" fontId="9" fillId="0" borderId="0" xfId="12" applyNumberFormat="1" applyFont="1" applyBorder="1" applyAlignment="1">
      <alignment vertical="center" wrapText="1"/>
    </xf>
    <xf numFmtId="167" fontId="9" fillId="0" borderId="0" xfId="12" applyNumberFormat="1" applyFont="1" applyBorder="1" applyAlignment="1">
      <alignment vertical="center"/>
    </xf>
    <xf numFmtId="10" fontId="9" fillId="0" borderId="0" xfId="14" applyNumberFormat="1" applyFont="1" applyBorder="1" applyAlignment="1">
      <alignment vertical="center"/>
    </xf>
    <xf numFmtId="43" fontId="9" fillId="0" borderId="0" xfId="13" applyFont="1" applyBorder="1" applyAlignment="1">
      <alignment vertical="center"/>
    </xf>
    <xf numFmtId="168" fontId="9" fillId="0" borderId="1" xfId="13" applyNumberFormat="1" applyFont="1" applyBorder="1" applyAlignment="1">
      <alignment vertical="center"/>
    </xf>
    <xf numFmtId="0" fontId="9" fillId="0" borderId="0" xfId="12" applyAlignment="1">
      <alignment vertical="center"/>
    </xf>
    <xf numFmtId="0" fontId="21" fillId="0" borderId="0" xfId="12" applyFont="1" applyAlignment="1">
      <alignment vertical="center"/>
    </xf>
    <xf numFmtId="43" fontId="15" fillId="0" borderId="0" xfId="13" applyFont="1" applyBorder="1" applyAlignment="1">
      <alignment vertical="center"/>
    </xf>
    <xf numFmtId="49" fontId="9" fillId="0" borderId="6" xfId="12" applyNumberFormat="1" applyFont="1" applyBorder="1" applyAlignment="1">
      <alignment vertical="center"/>
    </xf>
    <xf numFmtId="166" fontId="9" fillId="0" borderId="0" xfId="14" applyNumberFormat="1" applyFont="1" applyBorder="1" applyAlignment="1">
      <alignment vertical="center"/>
    </xf>
    <xf numFmtId="0" fontId="9" fillId="0" borderId="9" xfId="12" applyFont="1" applyBorder="1"/>
    <xf numFmtId="49" fontId="15" fillId="0" borderId="10" xfId="12" applyNumberFormat="1" applyFont="1" applyBorder="1" applyAlignment="1">
      <alignment horizontal="right" vertical="top" wrapText="1"/>
    </xf>
    <xf numFmtId="167" fontId="15" fillId="0" borderId="10" xfId="12" applyNumberFormat="1" applyFont="1" applyBorder="1"/>
    <xf numFmtId="9" fontId="15" fillId="0" borderId="10" xfId="14" applyFont="1" applyBorder="1"/>
    <xf numFmtId="43" fontId="15" fillId="0" borderId="10" xfId="13" applyFont="1" applyBorder="1"/>
    <xf numFmtId="0" fontId="11" fillId="0" borderId="15" xfId="12" applyFont="1" applyBorder="1" applyAlignment="1">
      <alignment horizontal="center" vertical="center" wrapText="1"/>
    </xf>
    <xf numFmtId="49" fontId="15" fillId="0" borderId="0" xfId="12" applyNumberFormat="1" applyFont="1" applyBorder="1" applyAlignment="1">
      <alignment horizontal="right" vertical="center" wrapText="1"/>
    </xf>
    <xf numFmtId="167" fontId="15" fillId="0" borderId="0" xfId="12" applyNumberFormat="1" applyFont="1" applyBorder="1" applyAlignment="1">
      <alignment vertical="center"/>
    </xf>
    <xf numFmtId="9" fontId="15" fillId="0" borderId="0" xfId="16" applyNumberFormat="1" applyFont="1" applyBorder="1" applyAlignment="1">
      <alignment vertical="center"/>
    </xf>
    <xf numFmtId="168" fontId="15" fillId="0" borderId="1" xfId="13" applyNumberFormat="1" applyFont="1" applyBorder="1" applyAlignment="1">
      <alignment vertical="center"/>
    </xf>
    <xf numFmtId="170" fontId="9" fillId="0" borderId="0" xfId="12" applyNumberFormat="1" applyFont="1" applyBorder="1" applyAlignment="1">
      <alignment vertical="center"/>
    </xf>
    <xf numFmtId="172" fontId="15" fillId="0" borderId="0" xfId="12" applyNumberFormat="1" applyFont="1" applyBorder="1" applyAlignment="1">
      <alignment vertical="center"/>
    </xf>
    <xf numFmtId="10" fontId="15" fillId="0" borderId="0" xfId="16" applyNumberFormat="1" applyFont="1" applyBorder="1" applyAlignment="1">
      <alignment vertical="center"/>
    </xf>
    <xf numFmtId="169" fontId="15" fillId="0" borderId="1" xfId="13" applyNumberFormat="1" applyFont="1" applyBorder="1" applyAlignment="1">
      <alignment vertical="center"/>
    </xf>
    <xf numFmtId="43" fontId="9" fillId="0" borderId="1" xfId="13" applyFont="1" applyBorder="1" applyAlignment="1">
      <alignment vertical="center"/>
    </xf>
    <xf numFmtId="9" fontId="15" fillId="0" borderId="0" xfId="16" applyFont="1" applyBorder="1" applyAlignment="1">
      <alignment vertical="center"/>
    </xf>
    <xf numFmtId="170" fontId="15" fillId="0" borderId="0" xfId="12" applyNumberFormat="1" applyFont="1" applyBorder="1" applyAlignment="1">
      <alignment vertical="center"/>
    </xf>
    <xf numFmtId="43" fontId="15" fillId="0" borderId="2" xfId="13" applyFont="1" applyBorder="1"/>
    <xf numFmtId="169" fontId="9" fillId="0" borderId="1" xfId="13" applyNumberFormat="1" applyFont="1" applyBorder="1" applyAlignment="1">
      <alignment vertical="center"/>
    </xf>
    <xf numFmtId="170" fontId="9" fillId="0" borderId="10" xfId="12" applyNumberFormat="1" applyFont="1" applyBorder="1" applyAlignment="1">
      <alignment vertical="top"/>
    </xf>
    <xf numFmtId="168" fontId="9" fillId="0" borderId="10" xfId="13" applyNumberFormat="1" applyFont="1" applyBorder="1"/>
    <xf numFmtId="166" fontId="9" fillId="0" borderId="10" xfId="14" applyNumberFormat="1" applyFont="1" applyBorder="1" applyAlignment="1">
      <alignment vertical="center"/>
    </xf>
    <xf numFmtId="43" fontId="15" fillId="0" borderId="1" xfId="13" applyNumberFormat="1" applyFont="1" applyBorder="1" applyAlignment="1">
      <alignment vertical="center"/>
    </xf>
    <xf numFmtId="169" fontId="9" fillId="0" borderId="2" xfId="13" applyNumberFormat="1" applyFont="1" applyBorder="1" applyAlignment="1">
      <alignment vertical="center"/>
    </xf>
    <xf numFmtId="0" fontId="14" fillId="0" borderId="0" xfId="11" applyFont="1" applyBorder="1"/>
    <xf numFmtId="0" fontId="9" fillId="0" borderId="0" xfId="12" applyBorder="1" applyAlignment="1">
      <alignment wrapText="1"/>
    </xf>
    <xf numFmtId="0" fontId="9" fillId="0" borderId="0" xfId="12" applyFont="1" applyAlignment="1">
      <alignment wrapText="1"/>
    </xf>
    <xf numFmtId="0" fontId="9" fillId="0" borderId="0" xfId="12" applyFont="1" applyBorder="1"/>
    <xf numFmtId="0" fontId="9" fillId="0" borderId="0" xfId="12" applyFont="1" applyBorder="1" applyAlignment="1">
      <alignment wrapText="1"/>
    </xf>
    <xf numFmtId="167" fontId="9" fillId="0" borderId="0" xfId="12" applyNumberFormat="1" applyFont="1" applyBorder="1" applyAlignment="1">
      <alignment vertical="center" wrapText="1"/>
    </xf>
    <xf numFmtId="10" fontId="9" fillId="0" borderId="0" xfId="14" applyNumberFormat="1" applyFont="1" applyBorder="1" applyAlignment="1">
      <alignment vertical="center" wrapText="1"/>
    </xf>
    <xf numFmtId="43" fontId="9" fillId="0" borderId="0" xfId="13" applyFont="1" applyBorder="1" applyAlignment="1">
      <alignment vertical="center" wrapText="1"/>
    </xf>
    <xf numFmtId="169" fontId="9" fillId="0" borderId="1" xfId="13" applyNumberFormat="1" applyFont="1" applyBorder="1" applyAlignment="1">
      <alignment vertical="center" wrapText="1"/>
    </xf>
    <xf numFmtId="0" fontId="9" fillId="0" borderId="0" xfId="12" applyAlignment="1">
      <alignment vertical="center" wrapText="1"/>
    </xf>
    <xf numFmtId="3" fontId="9" fillId="0" borderId="0" xfId="15" applyNumberFormat="1" applyFont="1" applyAlignment="1">
      <alignment horizontal="center" vertical="center" wrapText="1"/>
    </xf>
    <xf numFmtId="43" fontId="9" fillId="0" borderId="1" xfId="13" applyFont="1" applyBorder="1" applyAlignment="1">
      <alignment vertical="center" wrapText="1"/>
    </xf>
    <xf numFmtId="0" fontId="15" fillId="3" borderId="0" xfId="12" applyFont="1" applyFill="1" applyAlignment="1">
      <alignment vertical="center" wrapText="1"/>
    </xf>
    <xf numFmtId="0" fontId="9" fillId="2" borderId="0" xfId="12" applyFill="1" applyAlignment="1">
      <alignment vertical="center" wrapText="1"/>
    </xf>
    <xf numFmtId="165" fontId="0" fillId="2" borderId="0" xfId="13" applyNumberFormat="1" applyFont="1" applyFill="1" applyAlignment="1">
      <alignment vertical="center" wrapText="1"/>
    </xf>
    <xf numFmtId="168" fontId="9" fillId="0" borderId="1" xfId="13" applyNumberFormat="1" applyFont="1" applyBorder="1" applyAlignment="1">
      <alignment vertical="center" wrapText="1"/>
    </xf>
    <xf numFmtId="167" fontId="15" fillId="0" borderId="0" xfId="12" applyNumberFormat="1" applyFont="1" applyBorder="1" applyAlignment="1">
      <alignment vertical="center" wrapText="1"/>
    </xf>
    <xf numFmtId="10" fontId="15" fillId="0" borderId="0" xfId="14" applyNumberFormat="1" applyFont="1" applyBorder="1" applyAlignment="1">
      <alignment vertical="center" wrapText="1"/>
    </xf>
    <xf numFmtId="43" fontId="15" fillId="0" borderId="0" xfId="13" applyFont="1" applyBorder="1" applyAlignment="1">
      <alignment vertical="center" wrapText="1"/>
    </xf>
    <xf numFmtId="171" fontId="9" fillId="0" borderId="1" xfId="13" applyNumberFormat="1" applyFont="1" applyBorder="1" applyAlignment="1">
      <alignment vertical="center" wrapText="1"/>
    </xf>
    <xf numFmtId="9" fontId="15" fillId="0" borderId="0" xfId="14" applyFont="1" applyBorder="1" applyAlignment="1">
      <alignment vertical="center" wrapText="1"/>
    </xf>
    <xf numFmtId="0" fontId="21" fillId="0" borderId="0" xfId="12" applyFont="1" applyAlignment="1">
      <alignment vertical="center" wrapText="1"/>
    </xf>
    <xf numFmtId="166" fontId="15" fillId="0" borderId="0" xfId="14" applyNumberFormat="1" applyFont="1" applyBorder="1" applyAlignment="1">
      <alignment vertical="center" wrapText="1"/>
    </xf>
    <xf numFmtId="168" fontId="9" fillId="0" borderId="0" xfId="13" applyNumberFormat="1" applyFont="1" applyBorder="1" applyAlignment="1">
      <alignment vertical="center" wrapText="1"/>
    </xf>
    <xf numFmtId="173" fontId="9" fillId="0" borderId="1" xfId="13" applyNumberFormat="1" applyFont="1" applyBorder="1" applyAlignment="1">
      <alignment vertical="center" wrapText="1"/>
    </xf>
    <xf numFmtId="175" fontId="9" fillId="0" borderId="1" xfId="13" applyNumberFormat="1" applyFont="1" applyBorder="1" applyAlignment="1">
      <alignment vertical="center" wrapText="1"/>
    </xf>
    <xf numFmtId="169" fontId="9" fillId="0" borderId="0" xfId="13" applyNumberFormat="1" applyFont="1" applyBorder="1" applyAlignment="1">
      <alignment vertical="center" wrapText="1"/>
    </xf>
    <xf numFmtId="49" fontId="15" fillId="0" borderId="10" xfId="12" applyNumberFormat="1" applyFont="1" applyBorder="1" applyAlignment="1">
      <alignment horizontal="right" vertical="center" wrapText="1"/>
    </xf>
    <xf numFmtId="167" fontId="15" fillId="0" borderId="10" xfId="12" applyNumberFormat="1" applyFont="1" applyBorder="1" applyAlignment="1">
      <alignment vertical="center" wrapText="1"/>
    </xf>
    <xf numFmtId="166" fontId="15" fillId="0" borderId="10" xfId="14" applyNumberFormat="1" applyFont="1" applyBorder="1" applyAlignment="1">
      <alignment vertical="center" wrapText="1"/>
    </xf>
    <xf numFmtId="43" fontId="15" fillId="0" borderId="10" xfId="13" applyFont="1" applyBorder="1" applyAlignment="1">
      <alignment vertical="center" wrapText="1"/>
    </xf>
    <xf numFmtId="170" fontId="9" fillId="0" borderId="0" xfId="12" applyNumberFormat="1" applyFont="1" applyBorder="1" applyAlignment="1">
      <alignment vertical="center" wrapText="1"/>
    </xf>
    <xf numFmtId="172" fontId="9" fillId="0" borderId="0" xfId="12" applyNumberFormat="1" applyFont="1" applyBorder="1" applyAlignment="1">
      <alignment vertical="center" wrapText="1"/>
    </xf>
    <xf numFmtId="176" fontId="9" fillId="0" borderId="0" xfId="12" applyNumberFormat="1" applyFont="1" applyBorder="1" applyAlignment="1">
      <alignment vertical="center" wrapText="1"/>
    </xf>
    <xf numFmtId="178" fontId="9" fillId="0" borderId="0" xfId="12" applyNumberFormat="1" applyFont="1" applyBorder="1" applyAlignment="1">
      <alignment vertical="center" wrapText="1"/>
    </xf>
    <xf numFmtId="43" fontId="9" fillId="0" borderId="1" xfId="13" applyNumberFormat="1" applyFont="1" applyBorder="1" applyAlignment="1">
      <alignment vertical="center" wrapText="1"/>
    </xf>
    <xf numFmtId="177" fontId="9" fillId="0" borderId="1" xfId="13" applyNumberFormat="1" applyFont="1" applyBorder="1" applyAlignment="1">
      <alignment vertical="center" wrapText="1"/>
    </xf>
    <xf numFmtId="179" fontId="9" fillId="0" borderId="1" xfId="13" applyNumberFormat="1" applyFont="1" applyBorder="1" applyAlignment="1">
      <alignment vertical="center" wrapText="1"/>
    </xf>
    <xf numFmtId="169" fontId="15" fillId="0" borderId="1" xfId="13" applyNumberFormat="1" applyFont="1" applyBorder="1" applyAlignment="1">
      <alignment vertical="center" wrapText="1"/>
    </xf>
    <xf numFmtId="168" fontId="15" fillId="0" borderId="1" xfId="13" applyNumberFormat="1" applyFont="1" applyBorder="1" applyAlignment="1">
      <alignment vertical="center" wrapText="1"/>
    </xf>
    <xf numFmtId="43" fontId="15" fillId="0" borderId="1" xfId="13" applyNumberFormat="1" applyFont="1" applyBorder="1" applyAlignment="1">
      <alignment vertical="center" wrapText="1"/>
    </xf>
    <xf numFmtId="171" fontId="15" fillId="0" borderId="1" xfId="13" applyNumberFormat="1" applyFont="1" applyBorder="1" applyAlignment="1">
      <alignment vertical="center" wrapText="1"/>
    </xf>
    <xf numFmtId="180" fontId="9" fillId="0" borderId="0" xfId="12" applyNumberFormat="1" applyFont="1" applyBorder="1" applyAlignment="1">
      <alignment vertical="center" wrapText="1"/>
    </xf>
    <xf numFmtId="171" fontId="9" fillId="0" borderId="0" xfId="13" applyNumberFormat="1" applyFont="1" applyBorder="1" applyAlignment="1">
      <alignment vertical="center" wrapText="1"/>
    </xf>
    <xf numFmtId="177" fontId="9" fillId="0" borderId="0" xfId="13" applyNumberFormat="1" applyFont="1" applyBorder="1" applyAlignment="1">
      <alignment vertical="center" wrapText="1"/>
    </xf>
    <xf numFmtId="49" fontId="9" fillId="0" borderId="6" xfId="12" applyNumberFormat="1" applyFont="1" applyBorder="1" applyAlignment="1">
      <alignment vertical="center" wrapText="1"/>
    </xf>
    <xf numFmtId="0" fontId="9" fillId="0" borderId="6" xfId="12" applyFont="1" applyBorder="1" applyAlignment="1">
      <alignment vertical="center" wrapText="1"/>
    </xf>
    <xf numFmtId="49" fontId="9" fillId="0" borderId="9" xfId="12" applyNumberFormat="1" applyFont="1" applyBorder="1" applyAlignment="1">
      <alignment vertical="center" wrapText="1"/>
    </xf>
    <xf numFmtId="0" fontId="9" fillId="0" borderId="0" xfId="12" applyBorder="1"/>
    <xf numFmtId="0" fontId="21" fillId="0" borderId="0" xfId="12" applyFont="1" applyBorder="1"/>
    <xf numFmtId="167" fontId="15" fillId="0" borderId="0" xfId="12" applyNumberFormat="1" applyFont="1" applyBorder="1"/>
    <xf numFmtId="0" fontId="9" fillId="0" borderId="0" xfId="12" applyFont="1" applyBorder="1" applyAlignment="1">
      <alignment horizontal="center" wrapText="1"/>
    </xf>
    <xf numFmtId="0" fontId="9" fillId="0" borderId="0" xfId="12" applyFont="1" applyBorder="1" applyAlignment="1">
      <alignment vertical="center"/>
    </xf>
    <xf numFmtId="0" fontId="21" fillId="0" borderId="0" xfId="12" applyFont="1" applyBorder="1" applyAlignment="1">
      <alignment vertical="center"/>
    </xf>
    <xf numFmtId="166" fontId="15" fillId="0" borderId="0" xfId="14" applyNumberFormat="1" applyFont="1" applyBorder="1" applyAlignment="1">
      <alignment vertical="top"/>
    </xf>
    <xf numFmtId="9" fontId="9" fillId="0" borderId="10" xfId="14" applyNumberFormat="1" applyFont="1" applyBorder="1"/>
    <xf numFmtId="0" fontId="11" fillId="0" borderId="27" xfId="4" applyFont="1" applyBorder="1" applyAlignment="1">
      <alignment horizontal="center" vertical="center"/>
    </xf>
    <xf numFmtId="0" fontId="1" fillId="0" borderId="6" xfId="4" applyFont="1" applyBorder="1"/>
    <xf numFmtId="0" fontId="4" fillId="0" borderId="0" xfId="4" applyBorder="1"/>
    <xf numFmtId="0" fontId="4" fillId="0" borderId="1" xfId="4" applyBorder="1"/>
    <xf numFmtId="165" fontId="4" fillId="0" borderId="0" xfId="15" applyNumberFormat="1" applyFont="1" applyBorder="1"/>
    <xf numFmtId="165" fontId="4" fillId="0" borderId="1" xfId="15" applyNumberFormat="1" applyFont="1" applyBorder="1"/>
    <xf numFmtId="165" fontId="4" fillId="0" borderId="0" xfId="4" applyNumberFormat="1" applyBorder="1"/>
    <xf numFmtId="165" fontId="4" fillId="0" borderId="1" xfId="4" applyNumberFormat="1" applyBorder="1"/>
    <xf numFmtId="0" fontId="4" fillId="0" borderId="6" xfId="4" applyBorder="1"/>
    <xf numFmtId="3" fontId="4" fillId="0" borderId="0" xfId="4" applyNumberFormat="1" applyBorder="1"/>
    <xf numFmtId="0" fontId="4" fillId="0" borderId="3" xfId="4" applyBorder="1"/>
    <xf numFmtId="0" fontId="4" fillId="0" borderId="4" xfId="4" applyBorder="1"/>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7" fillId="0" borderId="8"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11"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6"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1" xfId="0" applyFont="1" applyBorder="1" applyAlignment="1">
      <alignment horizontal="center" vertical="center" wrapText="1"/>
    </xf>
    <xf numFmtId="0" fontId="7" fillId="0" borderId="8" xfId="4" applyFont="1" applyBorder="1" applyAlignment="1">
      <alignment horizontal="left" vertical="center" wrapText="1"/>
    </xf>
    <xf numFmtId="0" fontId="7" fillId="0" borderId="5" xfId="4" applyFont="1" applyBorder="1" applyAlignment="1">
      <alignment horizontal="left" vertical="center" wrapText="1"/>
    </xf>
    <xf numFmtId="0" fontId="7" fillId="0" borderId="14" xfId="4" applyFont="1" applyBorder="1" applyAlignment="1">
      <alignment horizontal="left" vertical="center" wrapText="1"/>
    </xf>
    <xf numFmtId="0" fontId="11" fillId="0" borderId="6" xfId="4" applyFont="1" applyBorder="1" applyAlignment="1">
      <alignment horizontal="left" vertical="center" wrapText="1"/>
    </xf>
    <xf numFmtId="0" fontId="11" fillId="0" borderId="0" xfId="4" applyFont="1" applyBorder="1" applyAlignment="1">
      <alignment horizontal="left" vertical="center" wrapText="1"/>
    </xf>
    <xf numFmtId="0" fontId="11" fillId="0" borderId="1" xfId="4" applyFont="1" applyBorder="1" applyAlignment="1">
      <alignment horizontal="left" vertical="center" wrapText="1"/>
    </xf>
    <xf numFmtId="0" fontId="26" fillId="0" borderId="7" xfId="4" applyFont="1" applyBorder="1" applyAlignment="1">
      <alignment horizontal="left" vertical="center" wrapText="1"/>
    </xf>
    <xf numFmtId="0" fontId="26" fillId="0" borderId="3" xfId="4" applyFont="1" applyBorder="1" applyAlignment="1">
      <alignment horizontal="left" vertical="center" wrapText="1"/>
    </xf>
    <xf numFmtId="0" fontId="26" fillId="0" borderId="4" xfId="4" applyFont="1" applyBorder="1" applyAlignment="1">
      <alignment horizontal="left" vertical="center" wrapText="1"/>
    </xf>
    <xf numFmtId="0" fontId="9" fillId="0" borderId="7" xfId="4" applyFont="1" applyBorder="1" applyAlignment="1">
      <alignment horizontal="left" vertical="center" wrapText="1"/>
    </xf>
    <xf numFmtId="0" fontId="9" fillId="0" borderId="3" xfId="4" applyFont="1" applyBorder="1" applyAlignment="1">
      <alignment horizontal="left" vertical="center" wrapText="1"/>
    </xf>
    <xf numFmtId="0" fontId="9" fillId="0" borderId="4" xfId="4" applyFont="1" applyBorder="1" applyAlignment="1">
      <alignment horizontal="left" vertical="center" wrapText="1"/>
    </xf>
    <xf numFmtId="0" fontId="7" fillId="0" borderId="22" xfId="4" applyFont="1" applyBorder="1" applyAlignment="1">
      <alignment horizontal="left" vertical="center" wrapText="1"/>
    </xf>
    <xf numFmtId="0" fontId="7" fillId="0" borderId="23" xfId="4" applyFont="1" applyBorder="1" applyAlignment="1">
      <alignment horizontal="left" vertical="center" wrapText="1"/>
    </xf>
    <xf numFmtId="0" fontId="7" fillId="0" borderId="24" xfId="4" applyFont="1" applyBorder="1" applyAlignment="1">
      <alignment horizontal="left" vertical="center" wrapText="1"/>
    </xf>
    <xf numFmtId="0" fontId="10" fillId="0" borderId="30" xfId="4" applyFont="1" applyBorder="1" applyAlignment="1">
      <alignment horizontal="center"/>
    </xf>
    <xf numFmtId="0" fontId="10" fillId="0" borderId="31" xfId="4" applyFont="1" applyBorder="1" applyAlignment="1">
      <alignment horizontal="center"/>
    </xf>
    <xf numFmtId="0" fontId="10" fillId="0" borderId="28" xfId="4" applyFont="1" applyBorder="1" applyAlignment="1">
      <alignment horizontal="center"/>
    </xf>
    <xf numFmtId="0" fontId="10" fillId="0" borderId="12" xfId="4" applyFont="1" applyBorder="1" applyAlignment="1">
      <alignment horizontal="center"/>
    </xf>
    <xf numFmtId="0" fontId="10" fillId="0" borderId="29" xfId="4" applyFont="1" applyBorder="1" applyAlignment="1">
      <alignment horizontal="center"/>
    </xf>
    <xf numFmtId="0" fontId="10" fillId="0" borderId="21" xfId="4" applyFont="1" applyBorder="1" applyAlignment="1">
      <alignment horizontal="center"/>
    </xf>
    <xf numFmtId="0" fontId="25" fillId="0" borderId="25" xfId="4" applyFont="1" applyBorder="1" applyAlignment="1">
      <alignment horizontal="left" vertical="center"/>
    </xf>
    <xf numFmtId="0" fontId="25" fillId="0" borderId="13" xfId="4" applyFont="1" applyBorder="1" applyAlignment="1">
      <alignment horizontal="left" vertical="center"/>
    </xf>
    <xf numFmtId="0" fontId="25" fillId="0" borderId="26" xfId="4" applyFont="1" applyBorder="1" applyAlignment="1">
      <alignment horizontal="left" vertical="center"/>
    </xf>
    <xf numFmtId="0" fontId="10" fillId="0" borderId="8" xfId="4" applyFont="1" applyBorder="1" applyAlignment="1">
      <alignment horizontal="left" vertical="center" wrapText="1"/>
    </xf>
    <xf numFmtId="0" fontId="10" fillId="0" borderId="5" xfId="4" applyFont="1" applyBorder="1" applyAlignment="1">
      <alignment horizontal="left" vertical="center" wrapText="1"/>
    </xf>
    <xf numFmtId="0" fontId="10" fillId="0" borderId="14" xfId="4" applyFont="1" applyBorder="1" applyAlignment="1">
      <alignment horizontal="left" vertical="center" wrapText="1"/>
    </xf>
    <xf numFmtId="0" fontId="10" fillId="0" borderId="7" xfId="4" applyFont="1" applyBorder="1" applyAlignment="1">
      <alignment horizontal="left" vertical="center" wrapText="1"/>
    </xf>
    <xf numFmtId="0" fontId="10" fillId="0" borderId="3" xfId="4" applyFont="1" applyBorder="1" applyAlignment="1">
      <alignment horizontal="left" vertical="center" wrapText="1"/>
    </xf>
    <xf numFmtId="0" fontId="10" fillId="0" borderId="4" xfId="4" applyFont="1" applyBorder="1" applyAlignment="1">
      <alignment horizontal="left" vertical="center" wrapText="1"/>
    </xf>
    <xf numFmtId="0" fontId="4" fillId="0" borderId="7" xfId="4" applyBorder="1" applyAlignment="1">
      <alignment horizontal="center"/>
    </xf>
    <xf numFmtId="0" fontId="4" fillId="0" borderId="4" xfId="4" applyBorder="1" applyAlignment="1">
      <alignment horizontal="center"/>
    </xf>
    <xf numFmtId="0" fontId="26" fillId="0" borderId="6" xfId="4" applyFont="1" applyBorder="1" applyAlignment="1">
      <alignment horizontal="left" vertical="center" wrapText="1"/>
    </xf>
    <xf numFmtId="0" fontId="26" fillId="0" borderId="0" xfId="4" applyFont="1" applyBorder="1" applyAlignment="1">
      <alignment horizontal="left" vertical="center" wrapText="1"/>
    </xf>
    <xf numFmtId="0" fontId="26" fillId="0" borderId="1" xfId="4" applyFont="1" applyBorder="1" applyAlignment="1">
      <alignment horizontal="left" vertical="center" wrapText="1"/>
    </xf>
    <xf numFmtId="0" fontId="26" fillId="0" borderId="6" xfId="4" applyFont="1" applyBorder="1" applyAlignment="1">
      <alignment horizontal="left" vertical="center"/>
    </xf>
    <xf numFmtId="0" fontId="26" fillId="0" borderId="0" xfId="4" applyFont="1" applyBorder="1" applyAlignment="1">
      <alignment horizontal="left" vertical="center"/>
    </xf>
    <xf numFmtId="0" fontId="26" fillId="0" borderId="1" xfId="4" applyFont="1" applyBorder="1" applyAlignment="1">
      <alignment horizontal="left" vertical="center"/>
    </xf>
    <xf numFmtId="0" fontId="10" fillId="0" borderId="7" xfId="4" applyFont="1" applyBorder="1" applyAlignment="1">
      <alignment horizontal="left" vertical="center"/>
    </xf>
    <xf numFmtId="0" fontId="10" fillId="0" borderId="3" xfId="4" applyFont="1" applyBorder="1" applyAlignment="1">
      <alignment horizontal="left" vertical="center"/>
    </xf>
    <xf numFmtId="0" fontId="11" fillId="0" borderId="5" xfId="4" applyFont="1" applyBorder="1" applyAlignment="1">
      <alignment horizontal="left" vertical="center"/>
    </xf>
    <xf numFmtId="0" fontId="1" fillId="0" borderId="0" xfId="4" applyFont="1" applyAlignment="1">
      <alignment horizontal="left" vertical="center" wrapText="1"/>
    </xf>
    <xf numFmtId="0" fontId="9" fillId="0" borderId="6" xfId="4" applyFont="1" applyBorder="1" applyAlignment="1">
      <alignment horizontal="left" vertical="center" wrapText="1"/>
    </xf>
    <xf numFmtId="0" fontId="9" fillId="0" borderId="0" xfId="4" applyFont="1" applyBorder="1" applyAlignment="1">
      <alignment horizontal="left" vertical="center" wrapText="1"/>
    </xf>
    <xf numFmtId="0" fontId="9" fillId="0" borderId="1" xfId="4" applyFont="1" applyBorder="1" applyAlignment="1">
      <alignment horizontal="left" vertical="center" wrapText="1"/>
    </xf>
    <xf numFmtId="0" fontId="20" fillId="0" borderId="22" xfId="11" applyFont="1" applyBorder="1" applyAlignment="1">
      <alignment horizontal="left" vertical="center"/>
    </xf>
    <xf numFmtId="0" fontId="20" fillId="0" borderId="23" xfId="11" applyFont="1" applyBorder="1" applyAlignment="1">
      <alignment horizontal="left" vertical="center"/>
    </xf>
    <xf numFmtId="0" fontId="20" fillId="0" borderId="24" xfId="11" applyFont="1" applyBorder="1" applyAlignment="1">
      <alignment horizontal="left" vertical="center"/>
    </xf>
    <xf numFmtId="49" fontId="25" fillId="0" borderId="6" xfId="12" applyNumberFormat="1" applyFont="1" applyBorder="1" applyAlignment="1">
      <alignment horizontal="left"/>
    </xf>
    <xf numFmtId="49" fontId="25" fillId="0" borderId="0" xfId="12" applyNumberFormat="1" applyFont="1" applyBorder="1" applyAlignment="1">
      <alignment horizontal="left"/>
    </xf>
    <xf numFmtId="49" fontId="25" fillId="0" borderId="1" xfId="12" applyNumberFormat="1" applyFont="1" applyBorder="1" applyAlignment="1">
      <alignment horizontal="left"/>
    </xf>
    <xf numFmtId="49" fontId="26" fillId="0" borderId="6" xfId="12" applyNumberFormat="1" applyFont="1" applyBorder="1" applyAlignment="1">
      <alignment horizontal="left" vertical="top" wrapText="1"/>
    </xf>
    <xf numFmtId="49" fontId="26" fillId="0" borderId="0" xfId="12" applyNumberFormat="1" applyFont="1" applyBorder="1" applyAlignment="1">
      <alignment horizontal="left" vertical="top" wrapText="1"/>
    </xf>
    <xf numFmtId="49" fontId="26" fillId="0" borderId="1" xfId="12" applyNumberFormat="1" applyFont="1" applyBorder="1" applyAlignment="1">
      <alignment horizontal="left" vertical="top" wrapText="1"/>
    </xf>
    <xf numFmtId="49" fontId="32" fillId="0" borderId="7" xfId="12" applyNumberFormat="1" applyFont="1" applyBorder="1" applyAlignment="1">
      <alignment horizontal="left" vertical="top"/>
    </xf>
    <xf numFmtId="49" fontId="32" fillId="0" borderId="3" xfId="12" applyNumberFormat="1" applyFont="1" applyBorder="1" applyAlignment="1">
      <alignment horizontal="left" vertical="top"/>
    </xf>
    <xf numFmtId="49" fontId="32" fillId="0" borderId="4" xfId="12" applyNumberFormat="1" applyFont="1" applyBorder="1" applyAlignment="1">
      <alignment horizontal="left" vertical="top"/>
    </xf>
    <xf numFmtId="49" fontId="16" fillId="0" borderId="25" xfId="12" applyNumberFormat="1" applyFont="1" applyBorder="1" applyAlignment="1">
      <alignment horizontal="left"/>
    </xf>
    <xf numFmtId="49" fontId="16" fillId="0" borderId="13" xfId="12" applyNumberFormat="1" applyFont="1" applyBorder="1" applyAlignment="1">
      <alignment horizontal="left"/>
    </xf>
    <xf numFmtId="49" fontId="16" fillId="0" borderId="26" xfId="12" applyNumberFormat="1" applyFont="1" applyBorder="1" applyAlignment="1">
      <alignment horizontal="left"/>
    </xf>
    <xf numFmtId="49" fontId="26" fillId="0" borderId="7" xfId="12" applyNumberFormat="1" applyFont="1" applyBorder="1" applyAlignment="1">
      <alignment horizontal="left" vertical="top"/>
    </xf>
    <xf numFmtId="49" fontId="26" fillId="0" borderId="3" xfId="12" applyNumberFormat="1" applyFont="1" applyBorder="1" applyAlignment="1">
      <alignment horizontal="left" vertical="top"/>
    </xf>
    <xf numFmtId="49" fontId="26" fillId="0" borderId="4" xfId="12" applyNumberFormat="1" applyFont="1" applyBorder="1" applyAlignment="1">
      <alignment horizontal="left" vertical="top"/>
    </xf>
    <xf numFmtId="0" fontId="20" fillId="0" borderId="8" xfId="11" applyFont="1" applyBorder="1" applyAlignment="1">
      <alignment horizontal="left" vertical="center"/>
    </xf>
    <xf numFmtId="0" fontId="20" fillId="0" borderId="5" xfId="11" applyFont="1" applyBorder="1" applyAlignment="1">
      <alignment horizontal="left" vertical="center"/>
    </xf>
    <xf numFmtId="0" fontId="20" fillId="0" borderId="14" xfId="11" applyFont="1" applyBorder="1" applyAlignment="1">
      <alignment horizontal="left" vertical="center"/>
    </xf>
    <xf numFmtId="49" fontId="16" fillId="0" borderId="6" xfId="12" applyNumberFormat="1" applyFont="1" applyBorder="1" applyAlignment="1">
      <alignment horizontal="left"/>
    </xf>
    <xf numFmtId="49" fontId="16" fillId="0" borderId="0" xfId="12" applyNumberFormat="1" applyFont="1" applyBorder="1" applyAlignment="1">
      <alignment horizontal="left"/>
    </xf>
    <xf numFmtId="49" fontId="16" fillId="0" borderId="1" xfId="12" applyNumberFormat="1" applyFont="1" applyBorder="1" applyAlignment="1">
      <alignment horizontal="left"/>
    </xf>
    <xf numFmtId="49" fontId="18" fillId="0" borderId="6" xfId="12" applyNumberFormat="1" applyFont="1" applyBorder="1" applyAlignment="1">
      <alignment horizontal="left" vertical="top" wrapText="1"/>
    </xf>
    <xf numFmtId="49" fontId="18" fillId="0" borderId="0" xfId="12" applyNumberFormat="1" applyFont="1" applyBorder="1" applyAlignment="1">
      <alignment horizontal="left" vertical="top" wrapText="1"/>
    </xf>
    <xf numFmtId="49" fontId="18" fillId="0" borderId="1" xfId="12" applyNumberFormat="1" applyFont="1" applyBorder="1" applyAlignment="1">
      <alignment horizontal="left" vertical="top" wrapText="1"/>
    </xf>
    <xf numFmtId="49" fontId="18" fillId="0" borderId="7" xfId="12" applyNumberFormat="1" applyFont="1" applyBorder="1" applyAlignment="1">
      <alignment horizontal="left" vertical="top"/>
    </xf>
    <xf numFmtId="49" fontId="18" fillId="0" borderId="3" xfId="12" applyNumberFormat="1" applyFont="1" applyBorder="1" applyAlignment="1">
      <alignment horizontal="left" vertical="top"/>
    </xf>
    <xf numFmtId="49" fontId="18" fillId="0" borderId="4" xfId="12" applyNumberFormat="1" applyFont="1" applyBorder="1" applyAlignment="1">
      <alignment horizontal="left" vertical="top"/>
    </xf>
    <xf numFmtId="49" fontId="15" fillId="0" borderId="25" xfId="12" applyNumberFormat="1" applyFont="1" applyBorder="1" applyAlignment="1">
      <alignment horizontal="left"/>
    </xf>
    <xf numFmtId="49" fontId="15" fillId="0" borderId="13" xfId="12" applyNumberFormat="1" applyFont="1" applyBorder="1" applyAlignment="1">
      <alignment horizontal="left"/>
    </xf>
    <xf numFmtId="49" fontId="15" fillId="0" borderId="26" xfId="12" applyNumberFormat="1" applyFont="1" applyBorder="1" applyAlignment="1">
      <alignment horizontal="left"/>
    </xf>
    <xf numFmtId="0" fontId="28" fillId="0" borderId="8" xfId="11" applyFont="1" applyBorder="1" applyAlignment="1">
      <alignment horizontal="left" vertical="center"/>
    </xf>
    <xf numFmtId="0" fontId="28" fillId="0" borderId="5" xfId="11" applyFont="1" applyBorder="1" applyAlignment="1">
      <alignment horizontal="left" vertical="center"/>
    </xf>
    <xf numFmtId="0" fontId="28" fillId="0" borderId="14" xfId="11" applyFont="1" applyBorder="1" applyAlignment="1">
      <alignment horizontal="left" vertical="center"/>
    </xf>
  </cellXfs>
  <cellStyles count="17">
    <cellStyle name="Comma" xfId="15" builtinId="3"/>
    <cellStyle name="Comma 2" xfId="3" xr:uid="{17166613-BCD9-46FE-BF96-BC2FE6A1E728}"/>
    <cellStyle name="Comma 3" xfId="6" xr:uid="{DF280906-7127-49E9-A626-761749269CF2}"/>
    <cellStyle name="Comma 4" xfId="13" xr:uid="{1E0D9BA8-511E-C948-B496-840C99890159}"/>
    <cellStyle name="Normal" xfId="0" builtinId="0"/>
    <cellStyle name="Normal 2" xfId="1" xr:uid="{29BECF2A-E7CC-4A66-B947-F0125880B518}"/>
    <cellStyle name="Normal 2 4" xfId="11" xr:uid="{F0FFAA51-C065-D947-9D37-FDCF1CFBDB92}"/>
    <cellStyle name="Normal 3" xfId="4" xr:uid="{D3ACD567-7853-4BC7-B6D8-41B7338FFB67}"/>
    <cellStyle name="Normal 3 2" xfId="7" xr:uid="{E036BF37-15BF-4AD9-8DE1-168B5A8BFBEF}"/>
    <cellStyle name="Normal 3 3" xfId="8" xr:uid="{89BAA2CA-8ED1-48DE-BF1C-9B96D42FCAE5}"/>
    <cellStyle name="Normal 3 3 2" xfId="10" xr:uid="{544884C5-A975-4DEC-94E6-1E863A42F60E}"/>
    <cellStyle name="Normal 4" xfId="9" xr:uid="{910AC621-0AFA-435B-A723-F4FB66B2D1BF}"/>
    <cellStyle name="Normal 5" xfId="12" xr:uid="{E72E067C-E097-6B44-B4EF-BAB107527CED}"/>
    <cellStyle name="Percent" xfId="16" builtinId="5"/>
    <cellStyle name="Percent 2" xfId="2" xr:uid="{02E761FA-E233-4213-871F-34947022927B}"/>
    <cellStyle name="Percent 3" xfId="5" xr:uid="{3306B695-7570-4581-A87B-B0DC840B0C6D}"/>
    <cellStyle name="Percent 4" xfId="14" xr:uid="{76284C21-11C6-C746-A6CB-3571FFE24B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F5573-531C-4773-ACD2-76BC314611A6}">
  <dimension ref="A1:C10"/>
  <sheetViews>
    <sheetView workbookViewId="0">
      <selection activeCell="J10" sqref="J10"/>
    </sheetView>
  </sheetViews>
  <sheetFormatPr defaultColWidth="10" defaultRowHeight="14.5"/>
  <cols>
    <col min="1" max="1" width="13.1640625" style="1" customWidth="1"/>
    <col min="2" max="16384" width="10" style="1"/>
  </cols>
  <sheetData>
    <row r="1" spans="1:3" ht="23.5">
      <c r="A1" s="18" t="s">
        <v>363</v>
      </c>
      <c r="B1" s="3"/>
    </row>
    <row r="3" spans="1:3" ht="18.5">
      <c r="A3" s="3" t="s">
        <v>360</v>
      </c>
      <c r="B3" s="3"/>
      <c r="C3" s="3"/>
    </row>
    <row r="4" spans="1:3" ht="18.5">
      <c r="A4" s="3" t="s">
        <v>409</v>
      </c>
      <c r="B4" s="3"/>
      <c r="C4" s="3"/>
    </row>
    <row r="5" spans="1:3" ht="18.5">
      <c r="A5" s="3" t="s">
        <v>406</v>
      </c>
    </row>
    <row r="6" spans="1:3" ht="18.5">
      <c r="A6" s="3" t="s">
        <v>403</v>
      </c>
    </row>
    <row r="7" spans="1:3" ht="18.5">
      <c r="A7" s="3" t="s">
        <v>407</v>
      </c>
    </row>
    <row r="8" spans="1:3" ht="18.5">
      <c r="A8" s="3" t="s">
        <v>404</v>
      </c>
    </row>
    <row r="9" spans="1:3" ht="18.5">
      <c r="A9" s="3" t="s">
        <v>408</v>
      </c>
    </row>
    <row r="10" spans="1:3" ht="18.5">
      <c r="A10" s="3" t="s">
        <v>405</v>
      </c>
    </row>
  </sheetData>
  <phoneticPr fontId="12" type="noConversion"/>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B3FCB-FD60-0646-85E6-09822AAE56A7}">
  <sheetPr>
    <pageSetUpPr fitToPage="1"/>
  </sheetPr>
  <dimension ref="A1:E99"/>
  <sheetViews>
    <sheetView topLeftCell="A45" workbookViewId="0">
      <selection activeCell="A59" sqref="A59"/>
    </sheetView>
  </sheetViews>
  <sheetFormatPr defaultColWidth="11" defaultRowHeight="15.5"/>
  <cols>
    <col min="1" max="1" width="21" customWidth="1"/>
    <col min="2" max="2" width="16.33203125" customWidth="1"/>
    <col min="3" max="3" width="12.33203125" customWidth="1"/>
    <col min="4" max="4" width="10.1640625" style="22" customWidth="1"/>
    <col min="5" max="5" width="22.1640625" customWidth="1"/>
  </cols>
  <sheetData>
    <row r="1" spans="1:5" ht="30" customHeight="1">
      <c r="A1" s="221" t="s">
        <v>360</v>
      </c>
      <c r="B1" s="222"/>
      <c r="C1" s="222"/>
      <c r="D1" s="222"/>
      <c r="E1" s="223"/>
    </row>
    <row r="2" spans="1:5" s="6" customFormat="1" ht="31">
      <c r="A2" s="28" t="s">
        <v>80</v>
      </c>
      <c r="B2" s="25" t="s">
        <v>81</v>
      </c>
      <c r="C2" s="25" t="s">
        <v>82</v>
      </c>
      <c r="D2" s="25" t="s">
        <v>217</v>
      </c>
      <c r="E2" s="29" t="s">
        <v>83</v>
      </c>
    </row>
    <row r="3" spans="1:5" ht="21.75" customHeight="1">
      <c r="A3" s="224" t="s">
        <v>84</v>
      </c>
      <c r="B3" s="225"/>
      <c r="C3" s="225"/>
      <c r="D3" s="225"/>
      <c r="E3" s="226"/>
    </row>
    <row r="4" spans="1:5" ht="26">
      <c r="A4" s="30" t="s">
        <v>85</v>
      </c>
      <c r="B4" s="23" t="s">
        <v>86</v>
      </c>
      <c r="C4" s="23" t="s">
        <v>87</v>
      </c>
      <c r="D4" s="24" t="s">
        <v>88</v>
      </c>
      <c r="E4" s="31" t="s">
        <v>89</v>
      </c>
    </row>
    <row r="5" spans="1:5" ht="52">
      <c r="A5" s="30" t="s">
        <v>90</v>
      </c>
      <c r="B5" s="23" t="s">
        <v>86</v>
      </c>
      <c r="C5" s="23" t="s">
        <v>91</v>
      </c>
      <c r="D5" s="24" t="s">
        <v>92</v>
      </c>
      <c r="E5" s="31" t="s">
        <v>93</v>
      </c>
    </row>
    <row r="6" spans="1:5" ht="26">
      <c r="A6" s="30" t="s">
        <v>94</v>
      </c>
      <c r="B6" s="23" t="s">
        <v>95</v>
      </c>
      <c r="C6" s="23" t="s">
        <v>96</v>
      </c>
      <c r="D6" s="24" t="s">
        <v>88</v>
      </c>
      <c r="E6" s="31" t="s">
        <v>97</v>
      </c>
    </row>
    <row r="7" spans="1:5" ht="39">
      <c r="A7" s="30" t="s">
        <v>98</v>
      </c>
      <c r="B7" s="23" t="s">
        <v>99</v>
      </c>
      <c r="C7" s="23" t="s">
        <v>100</v>
      </c>
      <c r="D7" s="24" t="s">
        <v>88</v>
      </c>
      <c r="E7" s="31" t="s">
        <v>97</v>
      </c>
    </row>
    <row r="8" spans="1:5" ht="26">
      <c r="A8" s="30" t="s">
        <v>101</v>
      </c>
      <c r="B8" s="23" t="s">
        <v>95</v>
      </c>
      <c r="C8" s="23" t="s">
        <v>96</v>
      </c>
      <c r="D8" s="24" t="s">
        <v>88</v>
      </c>
      <c r="E8" s="31" t="s">
        <v>97</v>
      </c>
    </row>
    <row r="9" spans="1:5" ht="39">
      <c r="A9" s="30" t="s">
        <v>102</v>
      </c>
      <c r="B9" s="23" t="s">
        <v>95</v>
      </c>
      <c r="C9" s="23" t="s">
        <v>91</v>
      </c>
      <c r="D9" s="24" t="s">
        <v>92</v>
      </c>
      <c r="E9" s="31" t="s">
        <v>103</v>
      </c>
    </row>
    <row r="10" spans="1:5">
      <c r="A10" s="30" t="s">
        <v>104</v>
      </c>
      <c r="B10" s="23" t="s">
        <v>95</v>
      </c>
      <c r="C10" s="23" t="s">
        <v>105</v>
      </c>
      <c r="D10" s="24" t="s">
        <v>92</v>
      </c>
      <c r="E10" s="31" t="s">
        <v>106</v>
      </c>
    </row>
    <row r="11" spans="1:5" ht="26">
      <c r="A11" s="30" t="s">
        <v>107</v>
      </c>
      <c r="B11" s="23" t="s">
        <v>108</v>
      </c>
      <c r="C11" s="23" t="s">
        <v>109</v>
      </c>
      <c r="D11" s="24" t="s">
        <v>92</v>
      </c>
      <c r="E11" s="31" t="s">
        <v>97</v>
      </c>
    </row>
    <row r="12" spans="1:5" ht="26">
      <c r="A12" s="30" t="s">
        <v>110</v>
      </c>
      <c r="B12" s="23" t="s">
        <v>95</v>
      </c>
      <c r="C12" s="23" t="s">
        <v>91</v>
      </c>
      <c r="D12" s="24" t="s">
        <v>92</v>
      </c>
      <c r="E12" s="31"/>
    </row>
    <row r="13" spans="1:5" ht="39">
      <c r="A13" s="30" t="s">
        <v>111</v>
      </c>
      <c r="B13" s="23" t="s">
        <v>112</v>
      </c>
      <c r="C13" s="23" t="s">
        <v>91</v>
      </c>
      <c r="D13" s="24" t="s">
        <v>92</v>
      </c>
      <c r="E13" s="31"/>
    </row>
    <row r="14" spans="1:5">
      <c r="A14" s="30" t="s">
        <v>113</v>
      </c>
      <c r="B14" s="23" t="s">
        <v>95</v>
      </c>
      <c r="C14" s="23" t="s">
        <v>91</v>
      </c>
      <c r="D14" s="24" t="s">
        <v>114</v>
      </c>
      <c r="E14" s="31"/>
    </row>
    <row r="15" spans="1:5" ht="39">
      <c r="A15" s="30" t="s">
        <v>115</v>
      </c>
      <c r="B15" s="23" t="s">
        <v>95</v>
      </c>
      <c r="C15" s="23" t="s">
        <v>116</v>
      </c>
      <c r="D15" s="24" t="s">
        <v>92</v>
      </c>
      <c r="E15" s="31" t="s">
        <v>117</v>
      </c>
    </row>
    <row r="16" spans="1:5" ht="39">
      <c r="A16" s="30" t="s">
        <v>118</v>
      </c>
      <c r="B16" s="23" t="s">
        <v>119</v>
      </c>
      <c r="C16" s="23" t="s">
        <v>120</v>
      </c>
      <c r="D16" s="24"/>
      <c r="E16" s="31" t="s">
        <v>121</v>
      </c>
    </row>
    <row r="17" spans="1:5" ht="26">
      <c r="A17" s="30" t="s">
        <v>122</v>
      </c>
      <c r="B17" s="23" t="s">
        <v>119</v>
      </c>
      <c r="C17" s="23" t="s">
        <v>123</v>
      </c>
      <c r="D17" s="24"/>
      <c r="E17" s="31" t="s">
        <v>124</v>
      </c>
    </row>
    <row r="18" spans="1:5">
      <c r="A18" s="30" t="s">
        <v>125</v>
      </c>
      <c r="B18" s="23" t="s">
        <v>119</v>
      </c>
      <c r="C18" s="23" t="s">
        <v>116</v>
      </c>
      <c r="D18" s="24" t="s">
        <v>114</v>
      </c>
      <c r="E18" s="31"/>
    </row>
    <row r="19" spans="1:5" ht="26">
      <c r="A19" s="30" t="s">
        <v>126</v>
      </c>
      <c r="B19" s="23" t="s">
        <v>119</v>
      </c>
      <c r="C19" s="23" t="s">
        <v>91</v>
      </c>
      <c r="D19" s="24" t="s">
        <v>114</v>
      </c>
      <c r="E19" s="31" t="s">
        <v>127</v>
      </c>
    </row>
    <row r="20" spans="1:5" ht="26">
      <c r="A20" s="30" t="s">
        <v>128</v>
      </c>
      <c r="B20" s="23" t="s">
        <v>129</v>
      </c>
      <c r="C20" s="23" t="s">
        <v>130</v>
      </c>
      <c r="D20" s="24"/>
      <c r="E20" s="31" t="s">
        <v>97</v>
      </c>
    </row>
    <row r="21" spans="1:5" ht="26">
      <c r="A21" s="30" t="s">
        <v>131</v>
      </c>
      <c r="B21" s="23"/>
      <c r="C21" s="23" t="s">
        <v>91</v>
      </c>
      <c r="D21" s="24" t="s">
        <v>92</v>
      </c>
      <c r="E21" s="31" t="s">
        <v>132</v>
      </c>
    </row>
    <row r="22" spans="1:5">
      <c r="A22" s="30" t="s">
        <v>358</v>
      </c>
      <c r="B22" s="23" t="s">
        <v>95</v>
      </c>
      <c r="C22" s="23" t="s">
        <v>91</v>
      </c>
      <c r="D22" s="24" t="s">
        <v>88</v>
      </c>
      <c r="E22" s="31"/>
    </row>
    <row r="23" spans="1:5">
      <c r="A23" s="30" t="s">
        <v>133</v>
      </c>
      <c r="B23" s="23" t="s">
        <v>95</v>
      </c>
      <c r="C23" s="23" t="s">
        <v>91</v>
      </c>
      <c r="D23" s="24" t="s">
        <v>92</v>
      </c>
      <c r="E23" s="31"/>
    </row>
    <row r="24" spans="1:5" ht="26">
      <c r="A24" s="30" t="s">
        <v>134</v>
      </c>
      <c r="B24" s="23" t="s">
        <v>95</v>
      </c>
      <c r="C24" s="23" t="s">
        <v>91</v>
      </c>
      <c r="D24" s="24" t="s">
        <v>88</v>
      </c>
      <c r="E24" s="31" t="s">
        <v>135</v>
      </c>
    </row>
    <row r="25" spans="1:5" ht="26">
      <c r="A25" s="30" t="s">
        <v>136</v>
      </c>
      <c r="B25" s="23" t="s">
        <v>137</v>
      </c>
      <c r="C25" s="23" t="s">
        <v>96</v>
      </c>
      <c r="D25" s="24" t="s">
        <v>88</v>
      </c>
      <c r="E25" s="31" t="s">
        <v>97</v>
      </c>
    </row>
    <row r="26" spans="1:5">
      <c r="A26" s="30" t="s">
        <v>138</v>
      </c>
      <c r="B26" s="23" t="s">
        <v>95</v>
      </c>
      <c r="C26" s="23" t="s">
        <v>105</v>
      </c>
      <c r="D26" s="24" t="s">
        <v>88</v>
      </c>
      <c r="E26" s="31"/>
    </row>
    <row r="27" spans="1:5" ht="26">
      <c r="A27" s="30" t="s">
        <v>139</v>
      </c>
      <c r="B27" s="23" t="s">
        <v>140</v>
      </c>
      <c r="C27" s="23" t="s">
        <v>105</v>
      </c>
      <c r="D27" s="24" t="s">
        <v>88</v>
      </c>
      <c r="E27" s="31" t="s">
        <v>97</v>
      </c>
    </row>
    <row r="28" spans="1:5">
      <c r="A28" s="30" t="s">
        <v>141</v>
      </c>
      <c r="B28" s="23"/>
      <c r="C28" s="23" t="s">
        <v>91</v>
      </c>
      <c r="D28" s="24" t="s">
        <v>92</v>
      </c>
      <c r="E28" s="31"/>
    </row>
    <row r="29" spans="1:5" ht="26">
      <c r="A29" s="30" t="s">
        <v>142</v>
      </c>
      <c r="B29" s="23" t="s">
        <v>137</v>
      </c>
      <c r="C29" s="23" t="s">
        <v>96</v>
      </c>
      <c r="D29" s="24" t="s">
        <v>88</v>
      </c>
      <c r="E29" s="31" t="s">
        <v>97</v>
      </c>
    </row>
    <row r="30" spans="1:5">
      <c r="A30" s="227" t="s">
        <v>143</v>
      </c>
      <c r="B30" s="228"/>
      <c r="C30" s="228"/>
      <c r="D30" s="228"/>
      <c r="E30" s="229"/>
    </row>
    <row r="31" spans="1:5" ht="39">
      <c r="A31" s="30" t="s">
        <v>144</v>
      </c>
      <c r="B31" s="23" t="s">
        <v>145</v>
      </c>
      <c r="C31" s="23" t="s">
        <v>91</v>
      </c>
      <c r="D31" s="24" t="s">
        <v>88</v>
      </c>
      <c r="E31" s="31" t="s">
        <v>146</v>
      </c>
    </row>
    <row r="32" spans="1:5">
      <c r="A32" s="32" t="s">
        <v>147</v>
      </c>
      <c r="B32" s="23" t="s">
        <v>145</v>
      </c>
      <c r="C32" s="23" t="s">
        <v>148</v>
      </c>
      <c r="D32" s="24" t="s">
        <v>114</v>
      </c>
      <c r="E32" s="31" t="s">
        <v>149</v>
      </c>
    </row>
    <row r="33" spans="1:5">
      <c r="A33" s="30" t="s">
        <v>150</v>
      </c>
      <c r="B33" s="23" t="s">
        <v>145</v>
      </c>
      <c r="C33" s="23" t="s">
        <v>91</v>
      </c>
      <c r="D33" s="24" t="s">
        <v>92</v>
      </c>
      <c r="E33" s="31" t="s">
        <v>151</v>
      </c>
    </row>
    <row r="34" spans="1:5" ht="26">
      <c r="A34" s="30" t="s">
        <v>152</v>
      </c>
      <c r="B34" s="23" t="s">
        <v>153</v>
      </c>
      <c r="C34" s="23" t="s">
        <v>154</v>
      </c>
      <c r="D34" s="24" t="s">
        <v>88</v>
      </c>
      <c r="E34" s="31"/>
    </row>
    <row r="35" spans="1:5" ht="26">
      <c r="A35" s="30" t="s">
        <v>155</v>
      </c>
      <c r="B35" s="23" t="s">
        <v>156</v>
      </c>
      <c r="C35" s="23" t="s">
        <v>157</v>
      </c>
      <c r="D35" s="24" t="s">
        <v>88</v>
      </c>
      <c r="E35" s="31" t="s">
        <v>97</v>
      </c>
    </row>
    <row r="36" spans="1:5" ht="26">
      <c r="A36" s="30" t="s">
        <v>94</v>
      </c>
      <c r="B36" s="23" t="s">
        <v>137</v>
      </c>
      <c r="C36" s="23" t="s">
        <v>96</v>
      </c>
      <c r="D36" s="24" t="s">
        <v>88</v>
      </c>
      <c r="E36" s="31" t="s">
        <v>97</v>
      </c>
    </row>
    <row r="37" spans="1:5" ht="26">
      <c r="A37" s="30" t="s">
        <v>158</v>
      </c>
      <c r="B37" s="23" t="s">
        <v>145</v>
      </c>
      <c r="C37" s="23" t="s">
        <v>96</v>
      </c>
      <c r="D37" s="24" t="s">
        <v>88</v>
      </c>
      <c r="E37" s="31" t="s">
        <v>97</v>
      </c>
    </row>
    <row r="38" spans="1:5" ht="26">
      <c r="A38" s="30" t="s">
        <v>159</v>
      </c>
      <c r="B38" s="23" t="s">
        <v>145</v>
      </c>
      <c r="C38" s="23" t="s">
        <v>116</v>
      </c>
      <c r="D38" s="24" t="s">
        <v>88</v>
      </c>
      <c r="E38" s="31" t="s">
        <v>97</v>
      </c>
    </row>
    <row r="39" spans="1:5" ht="26">
      <c r="A39" s="30" t="s">
        <v>160</v>
      </c>
      <c r="B39" s="23" t="s">
        <v>145</v>
      </c>
      <c r="C39" s="23" t="s">
        <v>116</v>
      </c>
      <c r="D39" s="24" t="s">
        <v>88</v>
      </c>
      <c r="E39" s="31" t="s">
        <v>97</v>
      </c>
    </row>
    <row r="40" spans="1:5">
      <c r="A40" s="30" t="s">
        <v>104</v>
      </c>
      <c r="B40" s="23" t="s">
        <v>119</v>
      </c>
      <c r="C40" s="23" t="s">
        <v>105</v>
      </c>
      <c r="D40" s="24" t="s">
        <v>92</v>
      </c>
      <c r="E40" s="33"/>
    </row>
    <row r="41" spans="1:5" ht="26">
      <c r="A41" s="30" t="s">
        <v>161</v>
      </c>
      <c r="B41" s="23" t="s">
        <v>162</v>
      </c>
      <c r="C41" s="23" t="s">
        <v>157</v>
      </c>
      <c r="D41" s="24" t="s">
        <v>88</v>
      </c>
      <c r="E41" s="31" t="s">
        <v>97</v>
      </c>
    </row>
    <row r="42" spans="1:5" ht="26">
      <c r="A42" s="30" t="s">
        <v>107</v>
      </c>
      <c r="B42" s="23" t="s">
        <v>137</v>
      </c>
      <c r="C42" s="23" t="s">
        <v>109</v>
      </c>
      <c r="D42" s="24" t="s">
        <v>92</v>
      </c>
      <c r="E42" s="31" t="s">
        <v>97</v>
      </c>
    </row>
    <row r="43" spans="1:5" ht="26">
      <c r="A43" s="30" t="s">
        <v>163</v>
      </c>
      <c r="B43" s="23" t="s">
        <v>145</v>
      </c>
      <c r="C43" s="23" t="s">
        <v>157</v>
      </c>
      <c r="D43" s="24" t="s">
        <v>88</v>
      </c>
      <c r="E43" s="31" t="s">
        <v>97</v>
      </c>
    </row>
    <row r="44" spans="1:5" ht="26">
      <c r="A44" s="30" t="s">
        <v>164</v>
      </c>
      <c r="B44" s="23" t="s">
        <v>145</v>
      </c>
      <c r="C44" s="23" t="s">
        <v>157</v>
      </c>
      <c r="D44" s="24" t="s">
        <v>88</v>
      </c>
      <c r="E44" s="31" t="s">
        <v>97</v>
      </c>
    </row>
    <row r="45" spans="1:5" ht="26">
      <c r="A45" s="30" t="s">
        <v>165</v>
      </c>
      <c r="B45" s="23" t="s">
        <v>145</v>
      </c>
      <c r="C45" s="23" t="s">
        <v>166</v>
      </c>
      <c r="D45" s="24" t="s">
        <v>88</v>
      </c>
      <c r="E45" s="31"/>
    </row>
    <row r="46" spans="1:5" ht="26">
      <c r="A46" s="30" t="s">
        <v>167</v>
      </c>
      <c r="B46" s="23" t="s">
        <v>145</v>
      </c>
      <c r="C46" s="23" t="s">
        <v>157</v>
      </c>
      <c r="D46" s="24" t="s">
        <v>88</v>
      </c>
      <c r="E46" s="31" t="s">
        <v>97</v>
      </c>
    </row>
    <row r="47" spans="1:5" ht="26">
      <c r="A47" s="30" t="s">
        <v>168</v>
      </c>
      <c r="B47" s="23" t="s">
        <v>145</v>
      </c>
      <c r="C47" s="23" t="s">
        <v>116</v>
      </c>
      <c r="D47" s="24" t="s">
        <v>88</v>
      </c>
      <c r="E47" s="31" t="s">
        <v>97</v>
      </c>
    </row>
    <row r="48" spans="1:5" ht="39">
      <c r="A48" s="30" t="s">
        <v>118</v>
      </c>
      <c r="B48" s="23" t="s">
        <v>119</v>
      </c>
      <c r="C48" s="23" t="s">
        <v>120</v>
      </c>
      <c r="D48" s="24" t="s">
        <v>92</v>
      </c>
      <c r="E48" s="31" t="s">
        <v>121</v>
      </c>
    </row>
    <row r="49" spans="1:5" ht="26">
      <c r="A49" s="30" t="s">
        <v>122</v>
      </c>
      <c r="B49" s="23" t="s">
        <v>119</v>
      </c>
      <c r="C49" s="23" t="s">
        <v>123</v>
      </c>
      <c r="D49" s="24" t="s">
        <v>92</v>
      </c>
      <c r="E49" s="31" t="s">
        <v>124</v>
      </c>
    </row>
    <row r="50" spans="1:5" ht="26">
      <c r="A50" s="30" t="s">
        <v>169</v>
      </c>
      <c r="B50" s="23" t="s">
        <v>145</v>
      </c>
      <c r="C50" s="23" t="s">
        <v>130</v>
      </c>
      <c r="D50" s="24" t="s">
        <v>88</v>
      </c>
      <c r="E50" s="31" t="s">
        <v>97</v>
      </c>
    </row>
    <row r="51" spans="1:5">
      <c r="A51" s="30" t="s">
        <v>125</v>
      </c>
      <c r="B51" s="23" t="s">
        <v>119</v>
      </c>
      <c r="C51" s="23" t="s">
        <v>116</v>
      </c>
      <c r="D51" s="24" t="s">
        <v>114</v>
      </c>
      <c r="E51" s="31"/>
    </row>
    <row r="52" spans="1:5" ht="26">
      <c r="A52" s="30" t="s">
        <v>126</v>
      </c>
      <c r="B52" s="23" t="s">
        <v>119</v>
      </c>
      <c r="C52" s="23" t="s">
        <v>91</v>
      </c>
      <c r="D52" s="24" t="s">
        <v>114</v>
      </c>
      <c r="E52" s="31" t="s">
        <v>127</v>
      </c>
    </row>
    <row r="53" spans="1:5" ht="26">
      <c r="A53" s="30" t="s">
        <v>128</v>
      </c>
      <c r="B53" s="23" t="s">
        <v>129</v>
      </c>
      <c r="C53" s="23" t="s">
        <v>130</v>
      </c>
      <c r="D53" s="24" t="s">
        <v>88</v>
      </c>
      <c r="E53" s="31" t="s">
        <v>97</v>
      </c>
    </row>
    <row r="54" spans="1:5">
      <c r="A54" s="30" t="s">
        <v>170</v>
      </c>
      <c r="B54" s="23" t="s">
        <v>145</v>
      </c>
      <c r="C54" s="23" t="s">
        <v>91</v>
      </c>
      <c r="D54" s="24" t="s">
        <v>92</v>
      </c>
      <c r="E54" s="31"/>
    </row>
    <row r="55" spans="1:5">
      <c r="A55" s="30" t="s">
        <v>171</v>
      </c>
      <c r="B55" s="23" t="s">
        <v>145</v>
      </c>
      <c r="C55" s="23" t="s">
        <v>172</v>
      </c>
      <c r="D55" s="24" t="s">
        <v>92</v>
      </c>
      <c r="E55" s="31"/>
    </row>
    <row r="56" spans="1:5">
      <c r="A56" s="30" t="s">
        <v>173</v>
      </c>
      <c r="B56" s="23" t="s">
        <v>145</v>
      </c>
      <c r="C56" s="23" t="s">
        <v>172</v>
      </c>
      <c r="D56" s="24" t="s">
        <v>88</v>
      </c>
      <c r="E56" s="31"/>
    </row>
    <row r="57" spans="1:5" ht="26">
      <c r="A57" s="30" t="s">
        <v>136</v>
      </c>
      <c r="B57" s="23" t="s">
        <v>137</v>
      </c>
      <c r="C57" s="23" t="s">
        <v>96</v>
      </c>
      <c r="D57" s="24" t="s">
        <v>88</v>
      </c>
      <c r="E57" s="31" t="s">
        <v>97</v>
      </c>
    </row>
    <row r="58" spans="1:5">
      <c r="A58" s="30" t="s">
        <v>174</v>
      </c>
      <c r="B58" s="23" t="s">
        <v>145</v>
      </c>
      <c r="C58" s="23" t="s">
        <v>172</v>
      </c>
      <c r="D58" s="24" t="s">
        <v>88</v>
      </c>
      <c r="E58" s="31"/>
    </row>
    <row r="59" spans="1:5">
      <c r="A59" s="30" t="s">
        <v>175</v>
      </c>
      <c r="B59" s="23" t="s">
        <v>145</v>
      </c>
      <c r="C59" s="23" t="s">
        <v>172</v>
      </c>
      <c r="D59" s="24" t="s">
        <v>88</v>
      </c>
      <c r="E59" s="31"/>
    </row>
    <row r="60" spans="1:5" ht="26">
      <c r="A60" s="30" t="s">
        <v>176</v>
      </c>
      <c r="B60" s="23" t="s">
        <v>156</v>
      </c>
      <c r="C60" s="23" t="s">
        <v>130</v>
      </c>
      <c r="D60" s="24" t="s">
        <v>88</v>
      </c>
      <c r="E60" s="31" t="s">
        <v>97</v>
      </c>
    </row>
    <row r="61" spans="1:5" ht="26">
      <c r="A61" s="30" t="s">
        <v>177</v>
      </c>
      <c r="B61" s="23" t="s">
        <v>178</v>
      </c>
      <c r="C61" s="23" t="s">
        <v>91</v>
      </c>
      <c r="D61" s="24" t="s">
        <v>114</v>
      </c>
      <c r="E61" s="31"/>
    </row>
    <row r="62" spans="1:5" ht="26">
      <c r="A62" s="30" t="s">
        <v>179</v>
      </c>
      <c r="B62" s="23" t="s">
        <v>145</v>
      </c>
      <c r="C62" s="23" t="s">
        <v>116</v>
      </c>
      <c r="D62" s="24" t="s">
        <v>88</v>
      </c>
      <c r="E62" s="31" t="s">
        <v>97</v>
      </c>
    </row>
    <row r="63" spans="1:5" ht="26">
      <c r="A63" s="30" t="s">
        <v>37</v>
      </c>
      <c r="B63" s="23" t="s">
        <v>145</v>
      </c>
      <c r="C63" s="23" t="s">
        <v>180</v>
      </c>
      <c r="D63" s="24" t="s">
        <v>92</v>
      </c>
      <c r="E63" s="31"/>
    </row>
    <row r="64" spans="1:5">
      <c r="A64" s="30" t="s">
        <v>181</v>
      </c>
      <c r="B64" s="23" t="s">
        <v>145</v>
      </c>
      <c r="C64" s="23" t="s">
        <v>91</v>
      </c>
      <c r="D64" s="24" t="s">
        <v>92</v>
      </c>
      <c r="E64" s="31"/>
    </row>
    <row r="65" spans="1:5">
      <c r="A65" s="30" t="s">
        <v>182</v>
      </c>
      <c r="B65" s="23" t="s">
        <v>145</v>
      </c>
      <c r="C65" s="23" t="s">
        <v>91</v>
      </c>
      <c r="D65" s="24" t="s">
        <v>88</v>
      </c>
      <c r="E65" s="31"/>
    </row>
    <row r="66" spans="1:5" ht="26">
      <c r="A66" s="30" t="s">
        <v>141</v>
      </c>
      <c r="B66" s="23" t="s">
        <v>183</v>
      </c>
      <c r="C66" s="23" t="s">
        <v>91</v>
      </c>
      <c r="D66" s="24" t="s">
        <v>114</v>
      </c>
      <c r="E66" s="31"/>
    </row>
    <row r="67" spans="1:5" ht="26">
      <c r="A67" s="30" t="s">
        <v>142</v>
      </c>
      <c r="B67" s="23" t="s">
        <v>137</v>
      </c>
      <c r="C67" s="23" t="s">
        <v>96</v>
      </c>
      <c r="D67" s="24" t="s">
        <v>88</v>
      </c>
      <c r="E67" s="31" t="s">
        <v>97</v>
      </c>
    </row>
    <row r="68" spans="1:5" ht="39">
      <c r="A68" s="30" t="s">
        <v>184</v>
      </c>
      <c r="B68" s="23" t="s">
        <v>145</v>
      </c>
      <c r="C68" s="23" t="s">
        <v>185</v>
      </c>
      <c r="D68" s="24" t="s">
        <v>88</v>
      </c>
      <c r="E68" s="31" t="s">
        <v>121</v>
      </c>
    </row>
    <row r="69" spans="1:5">
      <c r="A69" s="230" t="s">
        <v>75</v>
      </c>
      <c r="B69" s="231"/>
      <c r="C69" s="231"/>
      <c r="D69" s="231"/>
      <c r="E69" s="232"/>
    </row>
    <row r="70" spans="1:5" ht="26">
      <c r="A70" s="30" t="s">
        <v>186</v>
      </c>
      <c r="B70" s="23" t="s">
        <v>187</v>
      </c>
      <c r="C70" s="23" t="s">
        <v>180</v>
      </c>
      <c r="D70" s="24" t="s">
        <v>88</v>
      </c>
      <c r="E70" s="31" t="s">
        <v>188</v>
      </c>
    </row>
    <row r="71" spans="1:5" ht="26">
      <c r="A71" s="30" t="s">
        <v>279</v>
      </c>
      <c r="B71" s="23" t="s">
        <v>187</v>
      </c>
      <c r="C71" s="23" t="s">
        <v>359</v>
      </c>
      <c r="D71" s="24" t="s">
        <v>88</v>
      </c>
      <c r="E71" s="31" t="s">
        <v>188</v>
      </c>
    </row>
    <row r="72" spans="1:5" ht="26">
      <c r="A72" s="30" t="s">
        <v>278</v>
      </c>
      <c r="B72" s="23" t="s">
        <v>187</v>
      </c>
      <c r="C72" s="23" t="s">
        <v>359</v>
      </c>
      <c r="D72" s="24" t="s">
        <v>88</v>
      </c>
      <c r="E72" s="31" t="s">
        <v>188</v>
      </c>
    </row>
    <row r="73" spans="1:5" ht="39">
      <c r="A73" s="30" t="s">
        <v>98</v>
      </c>
      <c r="B73" s="23" t="s">
        <v>140</v>
      </c>
      <c r="C73" s="23" t="s">
        <v>100</v>
      </c>
      <c r="D73" s="24" t="s">
        <v>88</v>
      </c>
      <c r="E73" s="31" t="s">
        <v>97</v>
      </c>
    </row>
    <row r="74" spans="1:5">
      <c r="A74" s="30" t="s">
        <v>101</v>
      </c>
      <c r="B74" s="23"/>
      <c r="C74" s="23"/>
      <c r="D74" s="24" t="s">
        <v>88</v>
      </c>
      <c r="E74" s="31"/>
    </row>
    <row r="75" spans="1:5" ht="26">
      <c r="A75" s="30" t="s">
        <v>189</v>
      </c>
      <c r="B75" s="23" t="s">
        <v>187</v>
      </c>
      <c r="C75" s="23" t="s">
        <v>116</v>
      </c>
      <c r="D75" s="24" t="s">
        <v>88</v>
      </c>
      <c r="E75" s="31" t="s">
        <v>97</v>
      </c>
    </row>
    <row r="76" spans="1:5">
      <c r="A76" s="30" t="s">
        <v>161</v>
      </c>
      <c r="B76" s="23"/>
      <c r="C76" s="23"/>
      <c r="D76" s="24" t="s">
        <v>88</v>
      </c>
      <c r="E76" s="31"/>
    </row>
    <row r="77" spans="1:5" ht="26">
      <c r="A77" s="30" t="s">
        <v>177</v>
      </c>
      <c r="B77" s="23" t="s">
        <v>178</v>
      </c>
      <c r="C77" s="23" t="s">
        <v>91</v>
      </c>
      <c r="D77" s="24" t="s">
        <v>88</v>
      </c>
      <c r="E77" s="31" t="s">
        <v>410</v>
      </c>
    </row>
    <row r="78" spans="1:5" ht="26">
      <c r="A78" s="30" t="s">
        <v>190</v>
      </c>
      <c r="B78" s="23" t="s">
        <v>187</v>
      </c>
      <c r="C78" s="23" t="s">
        <v>87</v>
      </c>
      <c r="D78" s="24" t="s">
        <v>88</v>
      </c>
      <c r="E78" s="31"/>
    </row>
    <row r="79" spans="1:5">
      <c r="A79" s="30"/>
      <c r="B79" s="23"/>
      <c r="C79" s="23"/>
      <c r="D79" s="24"/>
      <c r="E79" s="31"/>
    </row>
    <row r="80" spans="1:5">
      <c r="A80" s="227" t="s">
        <v>191</v>
      </c>
      <c r="B80" s="228"/>
      <c r="C80" s="228"/>
      <c r="D80" s="228"/>
      <c r="E80" s="229"/>
    </row>
    <row r="81" spans="1:5">
      <c r="A81" s="30" t="s">
        <v>192</v>
      </c>
      <c r="B81" s="23" t="s">
        <v>193</v>
      </c>
      <c r="C81" s="23" t="s">
        <v>194</v>
      </c>
      <c r="D81" s="24" t="s">
        <v>88</v>
      </c>
      <c r="E81" s="31"/>
    </row>
    <row r="82" spans="1:5" ht="26">
      <c r="A82" s="30" t="s">
        <v>195</v>
      </c>
      <c r="B82" s="23" t="s">
        <v>196</v>
      </c>
      <c r="C82" s="23" t="s">
        <v>197</v>
      </c>
      <c r="D82" s="24" t="s">
        <v>92</v>
      </c>
      <c r="E82" s="31"/>
    </row>
    <row r="83" spans="1:5">
      <c r="A83" s="30" t="s">
        <v>152</v>
      </c>
      <c r="B83" s="23" t="s">
        <v>198</v>
      </c>
      <c r="C83" s="23" t="s">
        <v>154</v>
      </c>
      <c r="D83" s="24" t="s">
        <v>88</v>
      </c>
      <c r="E83" s="31"/>
    </row>
    <row r="84" spans="1:5" ht="26">
      <c r="A84" s="30" t="s">
        <v>199</v>
      </c>
      <c r="B84" s="23" t="s">
        <v>196</v>
      </c>
      <c r="C84" s="23" t="s">
        <v>200</v>
      </c>
      <c r="D84" s="24" t="s">
        <v>88</v>
      </c>
      <c r="E84" s="31"/>
    </row>
    <row r="85" spans="1:5" ht="26">
      <c r="A85" s="30" t="s">
        <v>155</v>
      </c>
      <c r="B85" s="23" t="s">
        <v>156</v>
      </c>
      <c r="C85" s="23" t="s">
        <v>157</v>
      </c>
      <c r="D85" s="24" t="s">
        <v>88</v>
      </c>
      <c r="E85" s="31" t="s">
        <v>97</v>
      </c>
    </row>
    <row r="86" spans="1:5" ht="26">
      <c r="A86" s="30" t="s">
        <v>201</v>
      </c>
      <c r="B86" s="23" t="s">
        <v>202</v>
      </c>
      <c r="C86" s="23" t="s">
        <v>166</v>
      </c>
      <c r="D86" s="24" t="s">
        <v>88</v>
      </c>
      <c r="E86" s="31"/>
    </row>
    <row r="87" spans="1:5" ht="26">
      <c r="A87" s="30" t="s">
        <v>203</v>
      </c>
      <c r="B87" s="23" t="s">
        <v>196</v>
      </c>
      <c r="C87" s="23" t="s">
        <v>91</v>
      </c>
      <c r="D87" s="24" t="s">
        <v>88</v>
      </c>
      <c r="E87" s="33"/>
    </row>
    <row r="88" spans="1:5">
      <c r="A88" s="30" t="s">
        <v>204</v>
      </c>
      <c r="B88" s="23" t="s">
        <v>193</v>
      </c>
      <c r="C88" s="23" t="s">
        <v>91</v>
      </c>
      <c r="D88" s="24" t="s">
        <v>88</v>
      </c>
      <c r="E88" s="33"/>
    </row>
    <row r="89" spans="1:5" ht="26">
      <c r="A89" s="30" t="s">
        <v>205</v>
      </c>
      <c r="B89" s="23" t="s">
        <v>206</v>
      </c>
      <c r="C89" s="23" t="s">
        <v>166</v>
      </c>
      <c r="D89" s="24" t="s">
        <v>88</v>
      </c>
      <c r="E89" s="31" t="s">
        <v>97</v>
      </c>
    </row>
    <row r="90" spans="1:5">
      <c r="A90" s="30" t="s">
        <v>207</v>
      </c>
      <c r="B90" s="23" t="s">
        <v>208</v>
      </c>
      <c r="C90" s="23" t="s">
        <v>91</v>
      </c>
      <c r="D90" s="24" t="s">
        <v>92</v>
      </c>
      <c r="E90" s="31"/>
    </row>
    <row r="91" spans="1:5" ht="39">
      <c r="A91" s="30" t="s">
        <v>209</v>
      </c>
      <c r="B91" s="23" t="s">
        <v>196</v>
      </c>
      <c r="C91" s="23" t="s">
        <v>87</v>
      </c>
      <c r="D91" s="24" t="s">
        <v>88</v>
      </c>
      <c r="E91" s="31" t="s">
        <v>210</v>
      </c>
    </row>
    <row r="92" spans="1:5">
      <c r="A92" s="30" t="s">
        <v>111</v>
      </c>
      <c r="B92" s="23"/>
      <c r="C92" s="23" t="s">
        <v>91</v>
      </c>
      <c r="D92" s="24" t="s">
        <v>92</v>
      </c>
      <c r="E92" s="31"/>
    </row>
    <row r="93" spans="1:5" ht="26">
      <c r="A93" s="30" t="s">
        <v>211</v>
      </c>
      <c r="B93" s="23" t="s">
        <v>206</v>
      </c>
      <c r="C93" s="23" t="s">
        <v>166</v>
      </c>
      <c r="D93" s="24" t="s">
        <v>88</v>
      </c>
      <c r="E93" s="31" t="s">
        <v>97</v>
      </c>
    </row>
    <row r="94" spans="1:5" ht="26">
      <c r="A94" s="30" t="s">
        <v>176</v>
      </c>
      <c r="B94" s="23" t="s">
        <v>156</v>
      </c>
      <c r="C94" s="23" t="s">
        <v>130</v>
      </c>
      <c r="D94" s="24" t="s">
        <v>88</v>
      </c>
      <c r="E94" s="31" t="s">
        <v>97</v>
      </c>
    </row>
    <row r="95" spans="1:5">
      <c r="A95" s="30" t="s">
        <v>212</v>
      </c>
      <c r="B95" s="23" t="s">
        <v>206</v>
      </c>
      <c r="C95" s="23" t="s">
        <v>91</v>
      </c>
      <c r="D95" s="24" t="s">
        <v>88</v>
      </c>
      <c r="E95" s="31"/>
    </row>
    <row r="96" spans="1:5" ht="26">
      <c r="A96" s="30" t="s">
        <v>213</v>
      </c>
      <c r="B96" s="23" t="s">
        <v>193</v>
      </c>
      <c r="C96" s="23" t="s">
        <v>91</v>
      </c>
      <c r="D96" s="24" t="s">
        <v>88</v>
      </c>
      <c r="E96" s="31"/>
    </row>
    <row r="97" spans="1:5" ht="26">
      <c r="A97" s="30" t="s">
        <v>364</v>
      </c>
      <c r="B97" s="23" t="s">
        <v>198</v>
      </c>
      <c r="C97" s="23" t="s">
        <v>91</v>
      </c>
      <c r="D97" s="24" t="s">
        <v>92</v>
      </c>
      <c r="E97" s="31" t="s">
        <v>214</v>
      </c>
    </row>
    <row r="98" spans="1:5" ht="26">
      <c r="A98" s="34" t="s">
        <v>215</v>
      </c>
      <c r="B98" s="26" t="s">
        <v>216</v>
      </c>
      <c r="C98" s="26" t="s">
        <v>116</v>
      </c>
      <c r="D98" s="27" t="s">
        <v>88</v>
      </c>
      <c r="E98" s="35" t="s">
        <v>97</v>
      </c>
    </row>
    <row r="99" spans="1:5" ht="24" customHeight="1" thickBot="1">
      <c r="A99" s="218" t="s">
        <v>367</v>
      </c>
      <c r="B99" s="219"/>
      <c r="C99" s="219"/>
      <c r="D99" s="219"/>
      <c r="E99" s="220"/>
    </row>
  </sheetData>
  <mergeCells count="6">
    <mergeCell ref="A99:E99"/>
    <mergeCell ref="A1:E1"/>
    <mergeCell ref="A3:E3"/>
    <mergeCell ref="A30:E30"/>
    <mergeCell ref="A69:E69"/>
    <mergeCell ref="A80:E80"/>
  </mergeCells>
  <printOptions horizontalCentered="1" gridLines="1"/>
  <pageMargins left="0.7" right="0.7" top="0.75" bottom="0.75" header="0.3" footer="0.3"/>
  <pageSetup scale="83"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F48A6-9AE2-7C41-A505-D1CE564CB31D}">
  <sheetPr>
    <pageSetUpPr fitToPage="1"/>
  </sheetPr>
  <dimension ref="A1:L56"/>
  <sheetViews>
    <sheetView workbookViewId="0">
      <selection activeCell="H9" sqref="H9"/>
    </sheetView>
  </sheetViews>
  <sheetFormatPr defaultColWidth="10" defaultRowHeight="14.5"/>
  <cols>
    <col min="1" max="1" width="26" style="1" customWidth="1"/>
    <col min="2" max="3" width="10" style="1"/>
    <col min="4" max="4" width="11.5" style="1" customWidth="1"/>
    <col min="5" max="8" width="10" style="1"/>
    <col min="9" max="9" width="15.33203125" style="1" customWidth="1"/>
    <col min="10" max="10" width="13" style="1" customWidth="1"/>
    <col min="11" max="12" width="13.6640625" style="1" bestFit="1" customWidth="1"/>
    <col min="13" max="16384" width="10" style="1"/>
  </cols>
  <sheetData>
    <row r="1" spans="1:12" ht="64" customHeight="1" thickBot="1">
      <c r="A1" s="233" t="s">
        <v>409</v>
      </c>
      <c r="B1" s="234"/>
      <c r="C1" s="234"/>
      <c r="D1" s="234"/>
      <c r="E1" s="235"/>
      <c r="F1" s="7"/>
    </row>
    <row r="2" spans="1:12" ht="15.5">
      <c r="A2" s="47"/>
      <c r="B2" s="44">
        <v>1992</v>
      </c>
      <c r="C2" s="44">
        <v>2001</v>
      </c>
      <c r="D2" s="44">
        <v>2012</v>
      </c>
      <c r="E2" s="48">
        <v>2019</v>
      </c>
      <c r="H2" s="257" t="s">
        <v>399</v>
      </c>
      <c r="I2" s="258"/>
      <c r="J2" s="258"/>
      <c r="K2" s="258"/>
      <c r="L2" s="259"/>
    </row>
    <row r="3" spans="1:12" ht="15" thickBot="1">
      <c r="A3" s="36" t="s">
        <v>68</v>
      </c>
      <c r="B3" s="54">
        <v>511</v>
      </c>
      <c r="C3" s="55">
        <v>433</v>
      </c>
      <c r="D3" s="56">
        <v>564</v>
      </c>
      <c r="E3" s="57">
        <f>F35</f>
        <v>756.24712121787945</v>
      </c>
      <c r="H3" s="260"/>
      <c r="I3" s="261"/>
      <c r="J3" s="261"/>
      <c r="K3" s="261"/>
      <c r="L3" s="262"/>
    </row>
    <row r="4" spans="1:12" ht="15" thickBot="1">
      <c r="A4" s="36"/>
      <c r="B4" s="49"/>
      <c r="C4" s="51"/>
      <c r="D4" s="51"/>
      <c r="E4" s="42"/>
      <c r="H4" s="263"/>
      <c r="I4" s="264"/>
      <c r="J4" s="206">
        <v>2001</v>
      </c>
      <c r="K4" s="206">
        <v>2012</v>
      </c>
      <c r="L4" s="206">
        <v>2019</v>
      </c>
    </row>
    <row r="5" spans="1:12">
      <c r="A5" s="38" t="s">
        <v>69</v>
      </c>
      <c r="B5" s="49">
        <v>91</v>
      </c>
      <c r="C5" s="50">
        <v>73</v>
      </c>
      <c r="D5" s="51">
        <v>34</v>
      </c>
      <c r="E5" s="41">
        <f>F37</f>
        <v>66.268158672094742</v>
      </c>
      <c r="H5" s="207" t="s">
        <v>397</v>
      </c>
      <c r="I5" s="208"/>
      <c r="J5" s="208">
        <v>0.5</v>
      </c>
      <c r="K5" s="208">
        <v>2.2000000000000002</v>
      </c>
      <c r="L5" s="209">
        <v>3</v>
      </c>
    </row>
    <row r="6" spans="1:12">
      <c r="A6" s="53" t="s">
        <v>231</v>
      </c>
      <c r="B6" s="49">
        <v>0</v>
      </c>
      <c r="C6" s="50">
        <v>10</v>
      </c>
      <c r="D6" s="51">
        <v>140</v>
      </c>
      <c r="E6" s="41">
        <v>220</v>
      </c>
      <c r="H6" s="207" t="s">
        <v>394</v>
      </c>
      <c r="I6" s="208"/>
      <c r="J6" s="210">
        <v>14000000</v>
      </c>
      <c r="K6" s="210">
        <v>60000000</v>
      </c>
      <c r="L6" s="211">
        <v>70000000</v>
      </c>
    </row>
    <row r="7" spans="1:12">
      <c r="A7" s="53" t="s">
        <v>233</v>
      </c>
      <c r="B7" s="49">
        <v>1</v>
      </c>
      <c r="C7" s="50">
        <v>3</v>
      </c>
      <c r="D7" s="51">
        <v>4</v>
      </c>
      <c r="E7" s="43">
        <v>4.5</v>
      </c>
      <c r="H7" s="207" t="s">
        <v>395</v>
      </c>
      <c r="I7" s="208"/>
      <c r="J7" s="212">
        <f>J6*J5</f>
        <v>7000000</v>
      </c>
      <c r="K7" s="212">
        <f t="shared" ref="K7:L7" si="0">K6*K5</f>
        <v>132000000.00000001</v>
      </c>
      <c r="L7" s="213">
        <f t="shared" si="0"/>
        <v>210000000</v>
      </c>
    </row>
    <row r="8" spans="1:12">
      <c r="A8" s="37" t="s">
        <v>232</v>
      </c>
      <c r="B8" s="54">
        <f>B7+B5</f>
        <v>92</v>
      </c>
      <c r="C8" s="55">
        <f>SUM(C5:C7)</f>
        <v>86</v>
      </c>
      <c r="D8" s="56">
        <f>SUM(D5:D7)</f>
        <v>178</v>
      </c>
      <c r="E8" s="57">
        <f>SUM(E5:E7)</f>
        <v>290.76815867209473</v>
      </c>
      <c r="H8" s="214"/>
      <c r="I8" s="208"/>
      <c r="J8" s="208"/>
      <c r="K8" s="208"/>
      <c r="L8" s="209"/>
    </row>
    <row r="9" spans="1:12">
      <c r="A9" s="36"/>
      <c r="B9" s="49"/>
      <c r="C9" s="51"/>
      <c r="D9" s="51"/>
      <c r="E9" s="41"/>
      <c r="H9" s="207" t="s">
        <v>398</v>
      </c>
      <c r="I9" s="208"/>
      <c r="J9" s="208">
        <v>0.6</v>
      </c>
      <c r="K9" s="208">
        <v>0.7</v>
      </c>
      <c r="L9" s="209">
        <v>1</v>
      </c>
    </row>
    <row r="10" spans="1:12">
      <c r="A10" s="38" t="s">
        <v>70</v>
      </c>
      <c r="B10" s="49">
        <v>74</v>
      </c>
      <c r="C10" s="50">
        <v>42</v>
      </c>
      <c r="D10" s="51">
        <v>53</v>
      </c>
      <c r="E10" s="41">
        <v>50</v>
      </c>
      <c r="H10" s="207" t="s">
        <v>396</v>
      </c>
      <c r="I10" s="208"/>
      <c r="J10" s="215">
        <v>5700000</v>
      </c>
      <c r="K10" s="215">
        <v>9260000</v>
      </c>
      <c r="L10" s="211">
        <f>13700000*0.9</f>
        <v>12330000</v>
      </c>
    </row>
    <row r="11" spans="1:12">
      <c r="A11" s="38" t="s">
        <v>233</v>
      </c>
      <c r="B11" s="49">
        <v>0.5</v>
      </c>
      <c r="C11" s="50">
        <v>1</v>
      </c>
      <c r="D11" s="51">
        <v>1.5</v>
      </c>
      <c r="E11" s="41">
        <v>2</v>
      </c>
      <c r="H11" s="207" t="s">
        <v>392</v>
      </c>
      <c r="I11" s="208"/>
      <c r="J11" s="210">
        <f>J10*J9</f>
        <v>3420000</v>
      </c>
      <c r="K11" s="210">
        <f t="shared" ref="K11:L11" si="1">K10*K9</f>
        <v>6482000</v>
      </c>
      <c r="L11" s="211">
        <f t="shared" si="1"/>
        <v>12330000</v>
      </c>
    </row>
    <row r="12" spans="1:12">
      <c r="A12" s="37" t="s">
        <v>234</v>
      </c>
      <c r="B12" s="54">
        <f>SUM(B10:B11)</f>
        <v>74.5</v>
      </c>
      <c r="C12" s="55">
        <f>SUM(C10:C11)</f>
        <v>43</v>
      </c>
      <c r="D12" s="56">
        <f>SUM(D10:D11)</f>
        <v>54.5</v>
      </c>
      <c r="E12" s="57">
        <f>SUM(E10:E11)</f>
        <v>52</v>
      </c>
      <c r="H12" s="207" t="s">
        <v>393</v>
      </c>
      <c r="I12" s="208"/>
      <c r="J12" s="212">
        <f>J7+J11</f>
        <v>10420000</v>
      </c>
      <c r="K12" s="212">
        <f t="shared" ref="K12:L12" si="2">K7+K11</f>
        <v>138482000</v>
      </c>
      <c r="L12" s="213">
        <f t="shared" si="2"/>
        <v>222330000</v>
      </c>
    </row>
    <row r="13" spans="1:12" ht="19" customHeight="1">
      <c r="A13" s="37"/>
      <c r="B13" s="49"/>
      <c r="C13" s="50"/>
      <c r="D13" s="51"/>
      <c r="E13" s="41"/>
      <c r="H13" s="214"/>
      <c r="I13" s="208"/>
      <c r="J13" s="208"/>
      <c r="K13" s="208"/>
      <c r="L13" s="209"/>
    </row>
    <row r="14" spans="1:12" ht="17" customHeight="1" thickBot="1">
      <c r="A14" s="36" t="s">
        <v>71</v>
      </c>
      <c r="B14" s="54">
        <v>90</v>
      </c>
      <c r="C14" s="55">
        <v>102</v>
      </c>
      <c r="D14" s="56">
        <v>111</v>
      </c>
      <c r="E14" s="57">
        <v>100</v>
      </c>
      <c r="H14" s="271" t="s">
        <v>401</v>
      </c>
      <c r="I14" s="272"/>
      <c r="J14" s="216">
        <v>10</v>
      </c>
      <c r="K14" s="216">
        <v>140</v>
      </c>
      <c r="L14" s="217">
        <v>220</v>
      </c>
    </row>
    <row r="15" spans="1:12">
      <c r="A15" s="36"/>
      <c r="B15" s="54"/>
      <c r="C15" s="56"/>
      <c r="D15" s="56"/>
      <c r="E15" s="57"/>
      <c r="H15" s="273" t="s">
        <v>2</v>
      </c>
      <c r="I15" s="273"/>
      <c r="J15" s="273"/>
      <c r="K15" s="273"/>
      <c r="L15" s="273"/>
    </row>
    <row r="16" spans="1:12" ht="15" customHeight="1">
      <c r="A16" s="36" t="s">
        <v>191</v>
      </c>
      <c r="B16" s="54">
        <v>8</v>
      </c>
      <c r="C16" s="55">
        <v>10</v>
      </c>
      <c r="D16" s="56">
        <v>15</v>
      </c>
      <c r="E16" s="57">
        <v>20</v>
      </c>
      <c r="H16" s="274" t="s">
        <v>400</v>
      </c>
      <c r="I16" s="274"/>
      <c r="J16" s="274"/>
      <c r="K16" s="274"/>
      <c r="L16" s="274"/>
    </row>
    <row r="17" spans="1:12">
      <c r="A17" s="38"/>
      <c r="B17" s="54"/>
      <c r="C17" s="56"/>
      <c r="D17" s="56"/>
      <c r="E17" s="57"/>
      <c r="H17" s="274"/>
      <c r="I17" s="274"/>
      <c r="J17" s="274"/>
      <c r="K17" s="274"/>
      <c r="L17" s="274"/>
    </row>
    <row r="18" spans="1:12">
      <c r="A18" s="39" t="s">
        <v>365</v>
      </c>
      <c r="B18" s="54">
        <f>73-8</f>
        <v>65</v>
      </c>
      <c r="C18" s="55">
        <v>180</v>
      </c>
      <c r="D18" s="56">
        <v>122</v>
      </c>
      <c r="E18" s="57">
        <v>130</v>
      </c>
      <c r="H18" s="274"/>
      <c r="I18" s="274"/>
      <c r="J18" s="274"/>
      <c r="K18" s="274"/>
      <c r="L18" s="274"/>
    </row>
    <row r="19" spans="1:12">
      <c r="A19" s="39"/>
      <c r="B19" s="49"/>
      <c r="C19" s="52"/>
      <c r="D19" s="51"/>
      <c r="E19" s="41"/>
      <c r="H19" s="274"/>
      <c r="I19" s="274"/>
      <c r="J19" s="274"/>
      <c r="K19" s="274"/>
      <c r="L19" s="274"/>
    </row>
    <row r="20" spans="1:12">
      <c r="A20" s="40" t="s">
        <v>72</v>
      </c>
      <c r="B20" s="58">
        <f>B3+B8+B12+B14+B16+B18</f>
        <v>840.5</v>
      </c>
      <c r="C20" s="58">
        <f>C3+C8+C12+C14+C16+C18</f>
        <v>854</v>
      </c>
      <c r="D20" s="58">
        <f>D3+D8+D12+D14+D16+D18</f>
        <v>1044.5</v>
      </c>
      <c r="E20" s="59">
        <f>E3+E8+E12+E14+E16+E18</f>
        <v>1349.0152798899742</v>
      </c>
      <c r="H20" s="274"/>
      <c r="I20" s="274"/>
      <c r="J20" s="274"/>
      <c r="K20" s="274"/>
      <c r="L20" s="274"/>
    </row>
    <row r="21" spans="1:12">
      <c r="A21" s="40" t="s">
        <v>411</v>
      </c>
      <c r="B21" s="58">
        <v>325</v>
      </c>
      <c r="C21" s="58">
        <v>325</v>
      </c>
      <c r="D21" s="58">
        <v>325</v>
      </c>
      <c r="E21" s="59">
        <v>325</v>
      </c>
      <c r="H21" s="274"/>
      <c r="I21" s="274"/>
      <c r="J21" s="274"/>
      <c r="K21" s="274"/>
      <c r="L21" s="274"/>
    </row>
    <row r="22" spans="1:12">
      <c r="A22" s="46" t="s">
        <v>79</v>
      </c>
      <c r="B22" s="60">
        <f>B20/B21</f>
        <v>2.586153846153846</v>
      </c>
      <c r="C22" s="60">
        <f>C20/C21</f>
        <v>2.6276923076923078</v>
      </c>
      <c r="D22" s="60">
        <f>D20/D21</f>
        <v>3.2138461538461538</v>
      </c>
      <c r="E22" s="61">
        <f>E20/E21</f>
        <v>4.1508162458153048</v>
      </c>
    </row>
    <row r="23" spans="1:12" ht="17" customHeight="1">
      <c r="A23" s="236" t="s">
        <v>2</v>
      </c>
      <c r="B23" s="237"/>
      <c r="C23" s="237"/>
      <c r="D23" s="237"/>
      <c r="E23" s="238"/>
    </row>
    <row r="24" spans="1:12" ht="28.5" customHeight="1">
      <c r="A24" s="275" t="s">
        <v>235</v>
      </c>
      <c r="B24" s="276"/>
      <c r="C24" s="276"/>
      <c r="D24" s="276"/>
      <c r="E24" s="277"/>
    </row>
    <row r="25" spans="1:12" ht="27.75" customHeight="1" thickBot="1">
      <c r="A25" s="242" t="s">
        <v>236</v>
      </c>
      <c r="B25" s="243"/>
      <c r="C25" s="243"/>
      <c r="D25" s="243"/>
      <c r="E25" s="244"/>
    </row>
    <row r="31" spans="1:12" ht="15" thickBot="1"/>
    <row r="32" spans="1:12" ht="48" customHeight="1">
      <c r="A32" s="245" t="s">
        <v>412</v>
      </c>
      <c r="B32" s="246"/>
      <c r="C32" s="246"/>
      <c r="D32" s="246"/>
      <c r="E32" s="246"/>
      <c r="F32" s="247"/>
    </row>
    <row r="33" spans="1:6" s="2" customFormat="1" ht="18.5">
      <c r="A33" s="248"/>
      <c r="B33" s="250" t="s">
        <v>62</v>
      </c>
      <c r="C33" s="251"/>
      <c r="D33" s="252"/>
      <c r="E33" s="250" t="s">
        <v>63</v>
      </c>
      <c r="F33" s="253"/>
    </row>
    <row r="34" spans="1:6" s="2" customFormat="1" ht="31">
      <c r="A34" s="249"/>
      <c r="B34" s="44" t="s">
        <v>64</v>
      </c>
      <c r="C34" s="44" t="s">
        <v>65</v>
      </c>
      <c r="D34" s="45" t="s">
        <v>66</v>
      </c>
      <c r="E34" s="44" t="s">
        <v>65</v>
      </c>
      <c r="F34" s="48" t="s">
        <v>67</v>
      </c>
    </row>
    <row r="35" spans="1:6">
      <c r="A35" s="36" t="s">
        <v>68</v>
      </c>
      <c r="B35" s="66">
        <v>678</v>
      </c>
      <c r="C35" s="67">
        <f>474549980.8/1000000</f>
        <v>474.54998080000001</v>
      </c>
      <c r="D35" s="68">
        <f>B35/C35</f>
        <v>1.4287220049129965</v>
      </c>
      <c r="E35" s="69">
        <f>529317193/1000000</f>
        <v>529.31719299999997</v>
      </c>
      <c r="F35" s="62">
        <f>D35*E35</f>
        <v>756.24712121787945</v>
      </c>
    </row>
    <row r="36" spans="1:6">
      <c r="A36" s="36"/>
      <c r="B36" s="66"/>
      <c r="C36" s="66"/>
      <c r="D36" s="66"/>
      <c r="E36" s="66"/>
      <c r="F36" s="63"/>
    </row>
    <row r="37" spans="1:6">
      <c r="A37" s="36" t="s">
        <v>69</v>
      </c>
      <c r="B37" s="66">
        <v>64</v>
      </c>
      <c r="C37" s="69">
        <f>28894766.668782/1000000</f>
        <v>28.894766668782001</v>
      </c>
      <c r="D37" s="68">
        <f>B37/C37</f>
        <v>2.2149339613510639</v>
      </c>
      <c r="E37" s="67">
        <f>29918796.6/1000000</f>
        <v>29.9187966</v>
      </c>
      <c r="F37" s="62">
        <f>D37*E37</f>
        <v>66.268158672094742</v>
      </c>
    </row>
    <row r="38" spans="1:6">
      <c r="A38" s="36"/>
      <c r="B38" s="66"/>
      <c r="C38" s="66"/>
      <c r="D38" s="68"/>
      <c r="E38" s="67"/>
      <c r="F38" s="62"/>
    </row>
    <row r="39" spans="1:6">
      <c r="A39" s="36" t="s">
        <v>70</v>
      </c>
      <c r="B39" s="66">
        <v>105</v>
      </c>
      <c r="C39" s="69">
        <f>48938130.78/1000000</f>
        <v>48.938130780000002</v>
      </c>
      <c r="D39" s="68">
        <f>B39/C39</f>
        <v>2.1455662144519692</v>
      </c>
      <c r="E39" s="69">
        <f>55925775.438/1000000</f>
        <v>55.925775438000002</v>
      </c>
      <c r="F39" s="62">
        <f>D39*E39</f>
        <v>119.99245429680059</v>
      </c>
    </row>
    <row r="40" spans="1:6">
      <c r="A40" s="36"/>
      <c r="B40" s="66"/>
      <c r="C40" s="66"/>
      <c r="D40" s="68"/>
      <c r="E40" s="69"/>
      <c r="F40" s="62"/>
    </row>
    <row r="41" spans="1:6">
      <c r="A41" s="36" t="s">
        <v>71</v>
      </c>
      <c r="B41" s="66">
        <v>435</v>
      </c>
      <c r="C41" s="69">
        <f>58841184/1000000</f>
        <v>58.841183999999998</v>
      </c>
      <c r="D41" s="68">
        <f>B41/C41</f>
        <v>7.3927812193581968</v>
      </c>
      <c r="E41" s="69">
        <f>53887280.459/1000000</f>
        <v>53.887280458999996</v>
      </c>
      <c r="F41" s="62">
        <f>D41*E41</f>
        <v>398.3768749395831</v>
      </c>
    </row>
    <row r="42" spans="1:6">
      <c r="A42" s="38"/>
      <c r="B42" s="66"/>
      <c r="C42" s="66"/>
      <c r="D42" s="68"/>
      <c r="E42" s="67"/>
      <c r="F42" s="62"/>
    </row>
    <row r="43" spans="1:6" s="4" customFormat="1" ht="35.25" customHeight="1">
      <c r="A43" s="39" t="s">
        <v>366</v>
      </c>
      <c r="B43" s="66"/>
      <c r="C43" s="67">
        <f>(54361084.415843+109903863.247+1430604.195)/1000000</f>
        <v>165.69555185784299</v>
      </c>
      <c r="D43" s="68"/>
      <c r="E43" s="67">
        <f>(74707789.2632+156644839.8+2366321.1358)/1000000</f>
        <v>233.71895019900001</v>
      </c>
      <c r="F43" s="62">
        <v>34</v>
      </c>
    </row>
    <row r="44" spans="1:6">
      <c r="A44" s="36"/>
      <c r="B44" s="70"/>
      <c r="C44" s="70"/>
      <c r="D44" s="70"/>
      <c r="E44" s="70"/>
      <c r="F44" s="64"/>
    </row>
    <row r="45" spans="1:6">
      <c r="A45" s="40" t="s">
        <v>72</v>
      </c>
      <c r="B45" s="74">
        <f>SUM(B35:B43)</f>
        <v>1282</v>
      </c>
      <c r="C45" s="74">
        <f>SUM(C35:C43)</f>
        <v>776.91961410662498</v>
      </c>
      <c r="D45" s="75"/>
      <c r="E45" s="74">
        <f>SUM(E35:E43)</f>
        <v>902.76799569599984</v>
      </c>
      <c r="F45" s="76">
        <f>SUM(F35:F43)</f>
        <v>1374.8846091263579</v>
      </c>
    </row>
    <row r="46" spans="1:6">
      <c r="A46" s="40" t="s">
        <v>78</v>
      </c>
      <c r="B46" s="65"/>
      <c r="C46" s="74"/>
      <c r="D46" s="75"/>
      <c r="E46" s="74"/>
      <c r="F46" s="76">
        <v>325</v>
      </c>
    </row>
    <row r="47" spans="1:6">
      <c r="A47" s="46" t="s">
        <v>79</v>
      </c>
      <c r="B47" s="71"/>
      <c r="C47" s="71"/>
      <c r="D47" s="72"/>
      <c r="E47" s="71"/>
      <c r="F47" s="73">
        <f>F45/F46</f>
        <v>4.2304141819272552</v>
      </c>
    </row>
    <row r="48" spans="1:6">
      <c r="A48" s="254" t="s">
        <v>2</v>
      </c>
      <c r="B48" s="255"/>
      <c r="C48" s="255"/>
      <c r="D48" s="255"/>
      <c r="E48" s="255"/>
      <c r="F48" s="256"/>
    </row>
    <row r="49" spans="1:6">
      <c r="A49" s="268" t="s">
        <v>76</v>
      </c>
      <c r="B49" s="269"/>
      <c r="C49" s="269"/>
      <c r="D49" s="269"/>
      <c r="E49" s="269"/>
      <c r="F49" s="270"/>
    </row>
    <row r="50" spans="1:6" ht="65" customHeight="1">
      <c r="A50" s="265" t="s">
        <v>413</v>
      </c>
      <c r="B50" s="266"/>
      <c r="C50" s="266"/>
      <c r="D50" s="266"/>
      <c r="E50" s="266"/>
      <c r="F50" s="267"/>
    </row>
    <row r="51" spans="1:6" ht="32" customHeight="1" thickBot="1">
      <c r="A51" s="239" t="s">
        <v>77</v>
      </c>
      <c r="B51" s="240"/>
      <c r="C51" s="240"/>
      <c r="D51" s="240"/>
      <c r="E51" s="240"/>
      <c r="F51" s="241"/>
    </row>
    <row r="53" spans="1:6" ht="15" customHeight="1"/>
    <row r="54" spans="1:6" ht="15" customHeight="1">
      <c r="A54" s="5" t="s">
        <v>73</v>
      </c>
    </row>
    <row r="55" spans="1:6" ht="15" customHeight="1">
      <c r="A55" s="1" t="s">
        <v>74</v>
      </c>
    </row>
    <row r="56" spans="1:6" ht="15" customHeight="1"/>
  </sheetData>
  <mergeCells count="17">
    <mergeCell ref="H2:L3"/>
    <mergeCell ref="H4:I4"/>
    <mergeCell ref="A50:F50"/>
    <mergeCell ref="A49:F49"/>
    <mergeCell ref="H14:I14"/>
    <mergeCell ref="H15:L15"/>
    <mergeCell ref="H16:L21"/>
    <mergeCell ref="A24:E24"/>
    <mergeCell ref="A1:E1"/>
    <mergeCell ref="A23:E23"/>
    <mergeCell ref="A51:F51"/>
    <mergeCell ref="A25:E25"/>
    <mergeCell ref="A32:F32"/>
    <mergeCell ref="A33:A34"/>
    <mergeCell ref="B33:D33"/>
    <mergeCell ref="E33:F33"/>
    <mergeCell ref="A48:F48"/>
  </mergeCells>
  <printOptions gridLine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D621-7301-844D-B96C-65B4DCA890D5}">
  <dimension ref="A1:I84"/>
  <sheetViews>
    <sheetView topLeftCell="A51" workbookViewId="0">
      <selection activeCell="B77" sqref="B77"/>
    </sheetView>
  </sheetViews>
  <sheetFormatPr defaultColWidth="18.33203125" defaultRowHeight="13"/>
  <cols>
    <col min="1" max="1" width="18.33203125" style="8"/>
    <col min="2" max="2" width="25.5" style="8" customWidth="1"/>
    <col min="3" max="3" width="13.1640625" style="8" customWidth="1"/>
    <col min="4" max="4" width="13.5" style="8" customWidth="1"/>
    <col min="5" max="5" width="14.6640625" style="8" customWidth="1"/>
    <col min="6" max="6" width="18.33203125" style="8"/>
    <col min="7" max="7" width="15.1640625" style="8" customWidth="1"/>
    <col min="8" max="16384" width="18.33203125" style="8"/>
  </cols>
  <sheetData>
    <row r="1" spans="1:9" ht="30" customHeight="1">
      <c r="A1" s="278" t="s">
        <v>402</v>
      </c>
      <c r="B1" s="279"/>
      <c r="C1" s="279"/>
      <c r="D1" s="279"/>
      <c r="E1" s="279"/>
      <c r="F1" s="279"/>
      <c r="G1" s="280"/>
    </row>
    <row r="2" spans="1:9" ht="72.75" customHeight="1">
      <c r="A2" s="96" t="s">
        <v>242</v>
      </c>
      <c r="B2" s="82" t="s">
        <v>224</v>
      </c>
      <c r="C2" s="82" t="s">
        <v>370</v>
      </c>
      <c r="D2" s="82" t="s">
        <v>371</v>
      </c>
      <c r="E2" s="83" t="s">
        <v>372</v>
      </c>
      <c r="F2" s="84" t="s">
        <v>374</v>
      </c>
      <c r="G2" s="97" t="s">
        <v>368</v>
      </c>
      <c r="H2" s="111"/>
      <c r="I2" s="112" t="s">
        <v>382</v>
      </c>
    </row>
    <row r="3" spans="1:9" ht="15" customHeight="1">
      <c r="A3" s="77" t="s">
        <v>237</v>
      </c>
      <c r="B3" s="98" t="s">
        <v>269</v>
      </c>
      <c r="C3" s="91">
        <v>1911.4831008000001</v>
      </c>
      <c r="D3" s="91">
        <v>9.1054349999999999</v>
      </c>
      <c r="E3" s="85">
        <f>D3/$I$3</f>
        <v>7.126984189104571E-4</v>
      </c>
      <c r="F3" s="86">
        <f>C3/D3</f>
        <v>209.92770809961306</v>
      </c>
      <c r="G3" s="99">
        <f>C3/$I$3</f>
        <v>0.14961514564809017</v>
      </c>
      <c r="I3" s="113">
        <v>12776</v>
      </c>
    </row>
    <row r="4" spans="1:9">
      <c r="A4" s="78"/>
      <c r="B4" s="98" t="s">
        <v>268</v>
      </c>
      <c r="C4" s="91">
        <v>2921.1382771200001</v>
      </c>
      <c r="D4" s="91">
        <v>9.1054349999999999</v>
      </c>
      <c r="E4" s="85">
        <f>D4/$I$3</f>
        <v>7.126984189104571E-4</v>
      </c>
      <c r="F4" s="86">
        <f>C4/D4</f>
        <v>320.81260007017789</v>
      </c>
      <c r="G4" s="99">
        <f t="shared" ref="G4:G5" si="0">C4/$I$3</f>
        <v>0.22864263283656858</v>
      </c>
    </row>
    <row r="5" spans="1:9">
      <c r="A5" s="78"/>
      <c r="B5" s="20" t="s">
        <v>230</v>
      </c>
      <c r="C5" s="21">
        <f>SUM(C3:C4)</f>
        <v>4832.6213779200007</v>
      </c>
      <c r="D5" s="21">
        <f>SUM(D3:D4)</f>
        <v>18.21087</v>
      </c>
      <c r="E5" s="17">
        <f>SUM(E3:E4)</f>
        <v>1.4253968378209142E-3</v>
      </c>
      <c r="F5" s="10">
        <f>C5/D5</f>
        <v>265.37015408489549</v>
      </c>
      <c r="G5" s="14">
        <f t="shared" si="0"/>
        <v>0.3782577784846588</v>
      </c>
    </row>
    <row r="6" spans="1:9">
      <c r="A6" s="78"/>
      <c r="B6" s="90"/>
      <c r="C6" s="91"/>
      <c r="D6" s="91"/>
      <c r="E6" s="85"/>
      <c r="F6" s="86"/>
      <c r="G6" s="99"/>
      <c r="I6" s="12"/>
    </row>
    <row r="7" spans="1:9">
      <c r="A7" s="77" t="s">
        <v>95</v>
      </c>
      <c r="B7" s="98" t="s">
        <v>7</v>
      </c>
      <c r="C7" s="91">
        <v>429.25345475939997</v>
      </c>
      <c r="D7" s="91">
        <v>3982.78606562</v>
      </c>
      <c r="E7" s="85">
        <f>D7/$I$3</f>
        <v>0.31173967326393237</v>
      </c>
      <c r="F7" s="86">
        <f t="shared" ref="F7:F27" si="1">C7/D7</f>
        <v>0.10777718102028613</v>
      </c>
      <c r="G7" s="100">
        <f>C7/$I$3</f>
        <v>3.3598423196571692E-2</v>
      </c>
    </row>
    <row r="8" spans="1:9">
      <c r="A8" s="78"/>
      <c r="B8" s="98" t="s">
        <v>44</v>
      </c>
      <c r="C8" s="91">
        <v>10770.550710011999</v>
      </c>
      <c r="D8" s="91">
        <v>5564.91002948</v>
      </c>
      <c r="E8" s="85">
        <f t="shared" ref="E8:E26" si="2">D8/$I$3</f>
        <v>0.43557529974013776</v>
      </c>
      <c r="F8" s="86">
        <f t="shared" si="1"/>
        <v>1.9354402232839742</v>
      </c>
      <c r="G8" s="100">
        <f t="shared" ref="G8:G26" si="3">C8/$I$3</f>
        <v>0.84302995538603631</v>
      </c>
    </row>
    <row r="9" spans="1:9">
      <c r="A9" s="78"/>
      <c r="B9" s="98" t="s">
        <v>227</v>
      </c>
      <c r="C9" s="91">
        <v>207.44399630800001</v>
      </c>
      <c r="D9" s="91">
        <v>540.41363753999997</v>
      </c>
      <c r="E9" s="85">
        <f t="shared" si="2"/>
        <v>4.2299126294614901E-2</v>
      </c>
      <c r="F9" s="86">
        <f t="shared" si="1"/>
        <v>0.38386151254860879</v>
      </c>
      <c r="G9" s="100">
        <f t="shared" si="3"/>
        <v>1.6237006598935504E-2</v>
      </c>
    </row>
    <row r="10" spans="1:9">
      <c r="A10" s="78"/>
      <c r="B10" s="98" t="s">
        <v>225</v>
      </c>
      <c r="C10" s="91">
        <v>212.93101034399999</v>
      </c>
      <c r="D10" s="91">
        <v>499.54035154000002</v>
      </c>
      <c r="E10" s="85">
        <f t="shared" si="2"/>
        <v>3.9099902280839073E-2</v>
      </c>
      <c r="F10" s="86">
        <f t="shared" si="1"/>
        <v>0.42625387456202291</v>
      </c>
      <c r="G10" s="100">
        <f t="shared" si="3"/>
        <v>1.6666484842204132E-2</v>
      </c>
    </row>
    <row r="11" spans="1:9">
      <c r="A11" s="78"/>
      <c r="B11" s="98" t="s">
        <v>16</v>
      </c>
      <c r="C11" s="91">
        <v>11.747249999999999</v>
      </c>
      <c r="D11" s="91">
        <v>83.770002000000005</v>
      </c>
      <c r="E11" s="85">
        <f t="shared" si="2"/>
        <v>6.5568254539762061E-3</v>
      </c>
      <c r="F11" s="86">
        <f t="shared" si="1"/>
        <v>0.14023218001116913</v>
      </c>
      <c r="G11" s="100">
        <f t="shared" si="3"/>
        <v>9.1947792736380709E-4</v>
      </c>
    </row>
    <row r="12" spans="1:9">
      <c r="A12" s="78"/>
      <c r="B12" s="98" t="s">
        <v>48</v>
      </c>
      <c r="C12" s="91">
        <v>37.0645505114</v>
      </c>
      <c r="D12" s="91">
        <v>214.48357999999999</v>
      </c>
      <c r="E12" s="85">
        <f t="shared" si="2"/>
        <v>1.6788007201001879E-2</v>
      </c>
      <c r="F12" s="86">
        <f t="shared" si="1"/>
        <v>0.17280833577749868</v>
      </c>
      <c r="G12" s="100">
        <f t="shared" si="3"/>
        <v>2.9011075854257985E-3</v>
      </c>
    </row>
    <row r="13" spans="1:9">
      <c r="A13" s="78"/>
      <c r="B13" s="98" t="s">
        <v>50</v>
      </c>
      <c r="C13" s="91">
        <v>178.09746400200001</v>
      </c>
      <c r="D13" s="91">
        <v>2692.4852232200001</v>
      </c>
      <c r="E13" s="85">
        <f t="shared" si="2"/>
        <v>0.21074555598152786</v>
      </c>
      <c r="F13" s="86">
        <f t="shared" si="1"/>
        <v>6.6146124950319865E-2</v>
      </c>
      <c r="G13" s="100">
        <f t="shared" si="3"/>
        <v>1.3940001878678773E-2</v>
      </c>
    </row>
    <row r="14" spans="1:9">
      <c r="A14" s="78"/>
      <c r="B14" s="98" t="s">
        <v>19</v>
      </c>
      <c r="C14" s="91">
        <v>39.460160916</v>
      </c>
      <c r="D14" s="91">
        <v>178.46652599999999</v>
      </c>
      <c r="E14" s="85">
        <f t="shared" si="2"/>
        <v>1.3968889010644959E-2</v>
      </c>
      <c r="F14" s="86">
        <f t="shared" si="1"/>
        <v>0.22110679128701144</v>
      </c>
      <c r="G14" s="100">
        <f t="shared" si="3"/>
        <v>3.0886162269881026E-3</v>
      </c>
    </row>
    <row r="15" spans="1:9">
      <c r="A15" s="78"/>
      <c r="B15" s="98" t="s">
        <v>21</v>
      </c>
      <c r="C15" s="91">
        <v>11.747249999999999</v>
      </c>
      <c r="D15" s="91">
        <v>83.770002000000005</v>
      </c>
      <c r="E15" s="85">
        <f t="shared" si="2"/>
        <v>6.5568254539762061E-3</v>
      </c>
      <c r="F15" s="86">
        <f t="shared" si="1"/>
        <v>0.14023218001116913</v>
      </c>
      <c r="G15" s="100">
        <f t="shared" si="3"/>
        <v>9.1947792736380709E-4</v>
      </c>
    </row>
    <row r="16" spans="1:9">
      <c r="A16" s="78"/>
      <c r="B16" s="98" t="s">
        <v>49</v>
      </c>
      <c r="C16" s="91">
        <v>12.7793755976</v>
      </c>
      <c r="D16" s="91">
        <v>91.863721999999996</v>
      </c>
      <c r="E16" s="85">
        <f t="shared" si="2"/>
        <v>7.1903351596743891E-3</v>
      </c>
      <c r="F16" s="86">
        <f t="shared" si="1"/>
        <v>0.13911232115763827</v>
      </c>
      <c r="G16" s="100">
        <f t="shared" si="3"/>
        <v>1.0002642139636819E-3</v>
      </c>
    </row>
    <row r="17" spans="1:8">
      <c r="A17" s="78"/>
      <c r="B17" s="98" t="s">
        <v>24</v>
      </c>
      <c r="C17" s="91">
        <v>269.71494156851998</v>
      </c>
      <c r="D17" s="91">
        <v>2938.0608286000001</v>
      </c>
      <c r="E17" s="85">
        <f t="shared" si="2"/>
        <v>0.22996719071696933</v>
      </c>
      <c r="F17" s="86">
        <f t="shared" si="1"/>
        <v>9.1800325896261456E-2</v>
      </c>
      <c r="G17" s="100">
        <f t="shared" si="3"/>
        <v>2.1111063053265496E-2</v>
      </c>
    </row>
    <row r="18" spans="1:8">
      <c r="A18" s="78"/>
      <c r="B18" s="98" t="s">
        <v>229</v>
      </c>
      <c r="C18" s="91">
        <v>681.66261663199998</v>
      </c>
      <c r="D18" s="91">
        <v>431.67450933999999</v>
      </c>
      <c r="E18" s="85">
        <f t="shared" si="2"/>
        <v>3.3787923398559801E-2</v>
      </c>
      <c r="F18" s="86">
        <f t="shared" si="1"/>
        <v>1.5791125069539413</v>
      </c>
      <c r="G18" s="100">
        <f t="shared" si="3"/>
        <v>5.3354932422667499E-2</v>
      </c>
    </row>
    <row r="19" spans="1:8">
      <c r="A19" s="78"/>
      <c r="B19" s="98" t="s">
        <v>267</v>
      </c>
      <c r="C19" s="91">
        <v>78.846202019000003</v>
      </c>
      <c r="D19" s="91">
        <v>288.13643200000001</v>
      </c>
      <c r="E19" s="85">
        <f t="shared" si="2"/>
        <v>2.2552945522855354E-2</v>
      </c>
      <c r="F19" s="86">
        <f t="shared" si="1"/>
        <v>0.27364190453708404</v>
      </c>
      <c r="G19" s="100">
        <f t="shared" si="3"/>
        <v>6.171430965795241E-3</v>
      </c>
    </row>
    <row r="20" spans="1:8">
      <c r="A20" s="78"/>
      <c r="B20" s="98" t="s">
        <v>47</v>
      </c>
      <c r="C20" s="91">
        <v>4.5400000000000003E-2</v>
      </c>
      <c r="D20" s="91">
        <v>0.40468599999999999</v>
      </c>
      <c r="E20" s="85">
        <f t="shared" si="2"/>
        <v>3.1675485284909206E-5</v>
      </c>
      <c r="F20" s="86">
        <f t="shared" si="1"/>
        <v>0.11218574400893533</v>
      </c>
      <c r="G20" s="100">
        <f t="shared" si="3"/>
        <v>3.5535378835316218E-6</v>
      </c>
    </row>
    <row r="21" spans="1:8">
      <c r="A21" s="78"/>
      <c r="B21" s="98" t="s">
        <v>33</v>
      </c>
      <c r="C21" s="91">
        <v>34.007650516799998</v>
      </c>
      <c r="D21" s="91">
        <v>97.124639999999999</v>
      </c>
      <c r="E21" s="85">
        <f t="shared" si="2"/>
        <v>7.6021164683782094E-3</v>
      </c>
      <c r="F21" s="86">
        <f t="shared" si="1"/>
        <v>0.35014441769668336</v>
      </c>
      <c r="G21" s="100">
        <f t="shared" si="3"/>
        <v>2.661838644082655E-3</v>
      </c>
    </row>
    <row r="22" spans="1:8">
      <c r="A22" s="78"/>
      <c r="B22" s="98" t="s">
        <v>35</v>
      </c>
      <c r="C22" s="91">
        <v>797.18198224551998</v>
      </c>
      <c r="D22" s="91">
        <v>4477.39734168</v>
      </c>
      <c r="E22" s="85">
        <f t="shared" si="2"/>
        <v>0.35045376813400125</v>
      </c>
      <c r="F22" s="86">
        <f t="shared" si="1"/>
        <v>0.17804584257567879</v>
      </c>
      <c r="G22" s="100">
        <f t="shared" si="3"/>
        <v>6.2396836431239826E-2</v>
      </c>
    </row>
    <row r="23" spans="1:8">
      <c r="A23" s="78"/>
      <c r="B23" s="98" t="s">
        <v>36</v>
      </c>
      <c r="C23" s="91">
        <v>203.8410398684</v>
      </c>
      <c r="D23" s="91">
        <v>2106.9207686599998</v>
      </c>
      <c r="E23" s="85">
        <f t="shared" si="2"/>
        <v>0.16491239579367561</v>
      </c>
      <c r="F23" s="86">
        <f t="shared" si="1"/>
        <v>9.6748317687353175E-2</v>
      </c>
      <c r="G23" s="100">
        <f t="shared" si="3"/>
        <v>1.5954996858829056E-2</v>
      </c>
    </row>
    <row r="24" spans="1:8">
      <c r="A24" s="78"/>
      <c r="B24" s="98" t="s">
        <v>266</v>
      </c>
      <c r="C24" s="91">
        <v>77.246322590000005</v>
      </c>
      <c r="D24" s="91">
        <v>474.29199199999999</v>
      </c>
      <c r="E24" s="85">
        <f t="shared" si="2"/>
        <v>3.712366875391359E-2</v>
      </c>
      <c r="F24" s="86">
        <f t="shared" si="1"/>
        <v>0.16286659672297399</v>
      </c>
      <c r="G24" s="100">
        <f t="shared" si="3"/>
        <v>6.046205587820915E-3</v>
      </c>
    </row>
    <row r="25" spans="1:8">
      <c r="A25" s="78"/>
      <c r="B25" s="98" t="s">
        <v>265</v>
      </c>
      <c r="C25" s="91">
        <v>1.780852682E-2</v>
      </c>
      <c r="D25" s="91">
        <v>228.24290400000001</v>
      </c>
      <c r="E25" s="85">
        <f t="shared" si="2"/>
        <v>1.7864973700688791E-2</v>
      </c>
      <c r="F25" s="89">
        <f t="shared" si="1"/>
        <v>7.8024448987908075E-5</v>
      </c>
      <c r="G25" s="103">
        <f t="shared" si="3"/>
        <v>1.393904729179712E-6</v>
      </c>
    </row>
    <row r="26" spans="1:8">
      <c r="A26" s="78"/>
      <c r="B26" s="98" t="s">
        <v>41</v>
      </c>
      <c r="C26" s="91">
        <v>12.7793755976</v>
      </c>
      <c r="D26" s="91">
        <v>91.863721999999996</v>
      </c>
      <c r="E26" s="85">
        <f t="shared" si="2"/>
        <v>7.1903351596743891E-3</v>
      </c>
      <c r="F26" s="86">
        <f t="shared" si="1"/>
        <v>0.13911232115763827</v>
      </c>
      <c r="G26" s="100">
        <f t="shared" si="3"/>
        <v>1.0002642139636819E-3</v>
      </c>
    </row>
    <row r="27" spans="1:8">
      <c r="A27" s="78"/>
      <c r="B27" s="20" t="s">
        <v>230</v>
      </c>
      <c r="C27" s="21">
        <f>SUM(C7:C26)</f>
        <v>14066.418562015062</v>
      </c>
      <c r="D27" s="21">
        <f>SUM(D7:D26)</f>
        <v>25066.606963679991</v>
      </c>
      <c r="E27" s="11">
        <f>SUM(E7:E26)</f>
        <v>1.9620074329743269</v>
      </c>
      <c r="F27" s="10">
        <f t="shared" si="1"/>
        <v>0.56116165153091757</v>
      </c>
      <c r="G27" s="14">
        <f>C27/$I$3</f>
        <v>1.1010033314038088</v>
      </c>
      <c r="H27" s="19"/>
    </row>
    <row r="28" spans="1:8">
      <c r="A28" s="78"/>
      <c r="B28" s="90"/>
      <c r="C28" s="91"/>
      <c r="D28" s="91"/>
      <c r="E28" s="85"/>
      <c r="F28" s="86"/>
      <c r="G28" s="99"/>
    </row>
    <row r="29" spans="1:8">
      <c r="A29" s="77" t="s">
        <v>187</v>
      </c>
      <c r="B29" s="98" t="s">
        <v>264</v>
      </c>
      <c r="C29" s="91">
        <v>64.682247775600004</v>
      </c>
      <c r="D29" s="91">
        <v>41.277971999999998</v>
      </c>
      <c r="E29" s="85">
        <f t="shared" ref="E29:E45" si="4">D29/$I$3</f>
        <v>3.2308994990607387E-3</v>
      </c>
      <c r="F29" s="86">
        <f t="shared" ref="F29:F46" si="5">C29/D29</f>
        <v>1.5669919000768742</v>
      </c>
      <c r="G29" s="100">
        <f t="shared" ref="G29:G46" si="6">C29/$I$3</f>
        <v>5.0627933449906076E-3</v>
      </c>
    </row>
    <row r="30" spans="1:8">
      <c r="A30" s="78"/>
      <c r="B30" s="98" t="s">
        <v>263</v>
      </c>
      <c r="C30" s="91">
        <v>0.53572907999999997</v>
      </c>
      <c r="D30" s="91">
        <v>26.911619000000002</v>
      </c>
      <c r="E30" s="85">
        <f t="shared" si="4"/>
        <v>2.1064197714464623E-3</v>
      </c>
      <c r="F30" s="86">
        <f t="shared" si="5"/>
        <v>1.9906980698559975E-2</v>
      </c>
      <c r="G30" s="100">
        <f t="shared" si="6"/>
        <v>4.193245773324984E-5</v>
      </c>
    </row>
    <row r="31" spans="1:8">
      <c r="A31" s="78"/>
      <c r="B31" s="98" t="s">
        <v>262</v>
      </c>
      <c r="C31" s="91">
        <v>27.261666695999999</v>
      </c>
      <c r="D31" s="91">
        <v>92.915905600000002</v>
      </c>
      <c r="E31" s="85">
        <f t="shared" si="4"/>
        <v>7.2726914214151532E-3</v>
      </c>
      <c r="F31" s="86">
        <f t="shared" si="5"/>
        <v>0.29340150666303144</v>
      </c>
      <c r="G31" s="100">
        <f t="shared" si="6"/>
        <v>2.1338186205385095E-3</v>
      </c>
    </row>
    <row r="32" spans="1:8">
      <c r="A32" s="78"/>
      <c r="B32" s="98" t="s">
        <v>261</v>
      </c>
      <c r="C32" s="91">
        <v>23.859399594399999</v>
      </c>
      <c r="D32" s="91">
        <v>6.9808335000000001</v>
      </c>
      <c r="E32" s="85">
        <f t="shared" si="4"/>
        <v>5.4640212116468384E-4</v>
      </c>
      <c r="F32" s="86">
        <f t="shared" si="5"/>
        <v>3.4178439572294623</v>
      </c>
      <c r="G32" s="100">
        <f t="shared" si="6"/>
        <v>1.867517188040075E-3</v>
      </c>
    </row>
    <row r="33" spans="1:8">
      <c r="A33" s="78"/>
      <c r="B33" s="98" t="s">
        <v>260</v>
      </c>
      <c r="C33" s="91">
        <v>7.2356249999999998</v>
      </c>
      <c r="D33" s="91">
        <v>50.585749999999997</v>
      </c>
      <c r="E33" s="85">
        <f t="shared" si="4"/>
        <v>3.9594356606136505E-3</v>
      </c>
      <c r="F33" s="86">
        <f t="shared" si="5"/>
        <v>0.14303682361139253</v>
      </c>
      <c r="G33" s="100">
        <f t="shared" si="6"/>
        <v>5.6634510018785215E-4</v>
      </c>
    </row>
    <row r="34" spans="1:8">
      <c r="A34" s="78"/>
      <c r="B34" s="98" t="s">
        <v>259</v>
      </c>
      <c r="C34" s="91">
        <v>1412.6319468480001</v>
      </c>
      <c r="D34" s="91">
        <v>734.54555860000005</v>
      </c>
      <c r="E34" s="85">
        <f t="shared" si="4"/>
        <v>5.74941733406387E-2</v>
      </c>
      <c r="F34" s="86">
        <f t="shared" si="5"/>
        <v>1.9231372789733998</v>
      </c>
      <c r="G34" s="100">
        <f t="shared" si="6"/>
        <v>0.11056918807514089</v>
      </c>
    </row>
    <row r="35" spans="1:8">
      <c r="A35" s="78"/>
      <c r="B35" s="98" t="s">
        <v>258</v>
      </c>
      <c r="C35" s="91">
        <v>2733.3705882387999</v>
      </c>
      <c r="D35" s="91">
        <v>1415.2638323399999</v>
      </c>
      <c r="E35" s="85">
        <f t="shared" si="4"/>
        <v>0.11077519038353162</v>
      </c>
      <c r="F35" s="86">
        <f t="shared" si="5"/>
        <v>1.9313505551254282</v>
      </c>
      <c r="G35" s="100">
        <f t="shared" si="6"/>
        <v>0.21394572544135879</v>
      </c>
    </row>
    <row r="36" spans="1:8">
      <c r="A36" s="78"/>
      <c r="B36" s="98" t="s">
        <v>257</v>
      </c>
      <c r="C36" s="91">
        <v>22.202745149999998</v>
      </c>
      <c r="D36" s="91">
        <v>539.74995249999995</v>
      </c>
      <c r="E36" s="85">
        <f t="shared" si="4"/>
        <v>4.2247178498747651E-2</v>
      </c>
      <c r="F36" s="86">
        <f t="shared" si="5"/>
        <v>4.1135242434319624E-2</v>
      </c>
      <c r="G36" s="100">
        <f t="shared" si="6"/>
        <v>1.7378479297119598E-3</v>
      </c>
    </row>
    <row r="37" spans="1:8">
      <c r="A37" s="78"/>
      <c r="B37" s="98" t="s">
        <v>61</v>
      </c>
      <c r="C37" s="91">
        <v>6258.3716772864</v>
      </c>
      <c r="D37" s="91">
        <v>3233.2954530400002</v>
      </c>
      <c r="E37" s="85">
        <f t="shared" si="4"/>
        <v>0.25307572425172198</v>
      </c>
      <c r="F37" s="86">
        <f t="shared" si="5"/>
        <v>1.9356015459095057</v>
      </c>
      <c r="G37" s="100">
        <f t="shared" si="6"/>
        <v>0.48985376309380085</v>
      </c>
    </row>
    <row r="38" spans="1:8">
      <c r="A38" s="78"/>
      <c r="B38" s="98" t="s">
        <v>256</v>
      </c>
      <c r="C38" s="91">
        <v>16989.021339627601</v>
      </c>
      <c r="D38" s="91">
        <v>7072.10233358</v>
      </c>
      <c r="E38" s="85">
        <f t="shared" si="4"/>
        <v>0.55354589336098936</v>
      </c>
      <c r="F38" s="86">
        <f t="shared" si="5"/>
        <v>2.4022589801846821</v>
      </c>
      <c r="G38" s="100">
        <f t="shared" si="6"/>
        <v>1.329760593270789</v>
      </c>
    </row>
    <row r="39" spans="1:8">
      <c r="A39" s="78"/>
      <c r="B39" s="98" t="s">
        <v>30</v>
      </c>
      <c r="C39" s="91">
        <v>910.03348733799999</v>
      </c>
      <c r="D39" s="91">
        <v>1643.74954794</v>
      </c>
      <c r="E39" s="85">
        <f t="shared" si="4"/>
        <v>0.12865916937539135</v>
      </c>
      <c r="F39" s="86">
        <f t="shared" si="5"/>
        <v>0.55363269208407284</v>
      </c>
      <c r="G39" s="100">
        <f t="shared" si="6"/>
        <v>7.1229922302598628E-2</v>
      </c>
    </row>
    <row r="40" spans="1:8">
      <c r="A40" s="78"/>
      <c r="B40" s="98" t="s">
        <v>255</v>
      </c>
      <c r="C40" s="91">
        <v>96.89949</v>
      </c>
      <c r="D40" s="91">
        <v>57.582770940000003</v>
      </c>
      <c r="E40" s="85">
        <f t="shared" si="4"/>
        <v>4.5071048011897314E-3</v>
      </c>
      <c r="F40" s="86">
        <f t="shared" si="5"/>
        <v>1.6827861601340297</v>
      </c>
      <c r="G40" s="100">
        <f t="shared" si="6"/>
        <v>7.5844935817157167E-3</v>
      </c>
    </row>
    <row r="41" spans="1:8">
      <c r="A41" s="78"/>
      <c r="B41" s="98" t="s">
        <v>31</v>
      </c>
      <c r="C41" s="91">
        <v>79.650629046800006</v>
      </c>
      <c r="D41" s="91">
        <v>357.74242400000003</v>
      </c>
      <c r="E41" s="85">
        <f t="shared" si="4"/>
        <v>2.800112899185974E-2</v>
      </c>
      <c r="F41" s="86">
        <f t="shared" si="5"/>
        <v>0.22264798274749767</v>
      </c>
      <c r="G41" s="100">
        <f t="shared" si="6"/>
        <v>6.2343948846900442E-3</v>
      </c>
    </row>
    <row r="42" spans="1:8">
      <c r="A42" s="78"/>
      <c r="B42" s="98" t="s">
        <v>32</v>
      </c>
      <c r="C42" s="91">
        <v>249.62996142</v>
      </c>
      <c r="D42" s="91">
        <v>242.96538068000001</v>
      </c>
      <c r="E42" s="85">
        <f t="shared" si="4"/>
        <v>1.9017327855353788E-2</v>
      </c>
      <c r="F42" s="86">
        <f t="shared" si="5"/>
        <v>1.0274301660645953</v>
      </c>
      <c r="G42" s="100">
        <f t="shared" si="6"/>
        <v>1.9538976316530995E-2</v>
      </c>
    </row>
    <row r="43" spans="1:8">
      <c r="A43" s="78"/>
      <c r="B43" s="98" t="s">
        <v>254</v>
      </c>
      <c r="C43" s="91">
        <v>119.17862065</v>
      </c>
      <c r="D43" s="91">
        <v>4725.9999983400003</v>
      </c>
      <c r="E43" s="85">
        <f t="shared" si="4"/>
        <v>0.36991233549937386</v>
      </c>
      <c r="F43" s="86">
        <f t="shared" si="5"/>
        <v>2.5217651437126808E-2</v>
      </c>
      <c r="G43" s="100">
        <f t="shared" si="6"/>
        <v>9.3283203389167187E-3</v>
      </c>
    </row>
    <row r="44" spans="1:8">
      <c r="A44" s="78"/>
      <c r="B44" s="98" t="s">
        <v>253</v>
      </c>
      <c r="C44" s="91">
        <v>17.064034920000001</v>
      </c>
      <c r="D44" s="91">
        <v>57.870097999999999</v>
      </c>
      <c r="E44" s="85">
        <f t="shared" si="4"/>
        <v>4.529594395742016E-3</v>
      </c>
      <c r="F44" s="86">
        <f t="shared" si="5"/>
        <v>0.29486791123111633</v>
      </c>
      <c r="G44" s="100">
        <f t="shared" si="6"/>
        <v>1.3356320381966188E-3</v>
      </c>
    </row>
    <row r="45" spans="1:8">
      <c r="A45" s="78"/>
      <c r="B45" s="98" t="s">
        <v>42</v>
      </c>
      <c r="C45" s="91">
        <v>6865.9267108248796</v>
      </c>
      <c r="D45" s="91">
        <v>10741.79902844</v>
      </c>
      <c r="E45" s="85">
        <f t="shared" si="4"/>
        <v>0.84077951067939893</v>
      </c>
      <c r="F45" s="86">
        <f t="shared" si="5"/>
        <v>0.63917847398249061</v>
      </c>
      <c r="G45" s="100">
        <f t="shared" si="6"/>
        <v>0.53740816459180329</v>
      </c>
    </row>
    <row r="46" spans="1:8">
      <c r="A46" s="78"/>
      <c r="B46" s="20" t="s">
        <v>230</v>
      </c>
      <c r="C46" s="21">
        <f>SUM(C29:C45)</f>
        <v>35877.555899496481</v>
      </c>
      <c r="D46" s="21">
        <f>SUM(D29:D45)</f>
        <v>31041.338458500002</v>
      </c>
      <c r="E46" s="106">
        <f>SUM(E29:E45)</f>
        <v>2.4296601799076392</v>
      </c>
      <c r="F46" s="10">
        <f t="shared" si="5"/>
        <v>1.1557992561262185</v>
      </c>
      <c r="G46" s="114">
        <f t="shared" si="6"/>
        <v>2.808199428576744</v>
      </c>
      <c r="H46" s="19"/>
    </row>
    <row r="47" spans="1:8">
      <c r="A47" s="78"/>
      <c r="B47" s="90"/>
      <c r="C47" s="91"/>
      <c r="D47" s="91"/>
      <c r="E47" s="85"/>
      <c r="F47" s="86"/>
      <c r="G47" s="99"/>
    </row>
    <row r="48" spans="1:8">
      <c r="A48" s="77" t="s">
        <v>239</v>
      </c>
      <c r="B48" s="98" t="s">
        <v>29</v>
      </c>
      <c r="C48" s="91">
        <v>162.746041932</v>
      </c>
      <c r="D48" s="91">
        <v>749.81436138000004</v>
      </c>
      <c r="E48" s="85">
        <f>D48/$I$3</f>
        <v>5.8689289400438327E-2</v>
      </c>
      <c r="F48" s="86">
        <f>C48/D48</f>
        <v>0.21704844600798673</v>
      </c>
      <c r="G48" s="100">
        <f t="shared" ref="G48" si="7">C48/$I$3</f>
        <v>1.2738419061678146E-2</v>
      </c>
    </row>
    <row r="49" spans="1:7">
      <c r="A49" s="77"/>
      <c r="B49" s="98"/>
      <c r="C49" s="91"/>
      <c r="D49" s="91"/>
      <c r="E49" s="85"/>
      <c r="F49" s="86"/>
      <c r="G49" s="99"/>
    </row>
    <row r="50" spans="1:7">
      <c r="A50" s="77" t="s">
        <v>145</v>
      </c>
      <c r="B50" s="98" t="s">
        <v>252</v>
      </c>
      <c r="C50" s="91">
        <v>90.702346139059998</v>
      </c>
      <c r="D50" s="91">
        <v>6775.7588695000004</v>
      </c>
      <c r="E50" s="85">
        <f t="shared" ref="E50:E70" si="8">D50/$I$3</f>
        <v>0.53035056899655608</v>
      </c>
      <c r="F50" s="86">
        <f t="shared" ref="F50:F70" si="9">C50/D50</f>
        <v>1.3386300765120519E-2</v>
      </c>
      <c r="G50" s="100">
        <f t="shared" ref="G50:G71" si="10">C50/$I$3</f>
        <v>7.0994322275407008E-3</v>
      </c>
    </row>
    <row r="51" spans="1:7">
      <c r="A51" s="78"/>
      <c r="B51" s="98" t="s">
        <v>6</v>
      </c>
      <c r="C51" s="91">
        <v>16.792097999999999</v>
      </c>
      <c r="D51" s="91">
        <v>250.50063399999999</v>
      </c>
      <c r="E51" s="85">
        <f t="shared" si="8"/>
        <v>1.9607125391358796E-2</v>
      </c>
      <c r="F51" s="86">
        <f t="shared" si="9"/>
        <v>6.7034153693998233E-2</v>
      </c>
      <c r="G51" s="100">
        <f t="shared" si="10"/>
        <v>1.3143470569818409E-3</v>
      </c>
    </row>
    <row r="52" spans="1:7" s="121" customFormat="1" ht="39">
      <c r="A52" s="115"/>
      <c r="B52" s="116" t="s">
        <v>251</v>
      </c>
      <c r="C52" s="117">
        <v>22.064399999999999</v>
      </c>
      <c r="D52" s="117">
        <v>24.28116</v>
      </c>
      <c r="E52" s="118">
        <f t="shared" si="8"/>
        <v>1.9005291170945523E-3</v>
      </c>
      <c r="F52" s="119">
        <f t="shared" si="9"/>
        <v>0.9087045264723761</v>
      </c>
      <c r="G52" s="120">
        <f t="shared" si="10"/>
        <v>1.7270194113963681E-3</v>
      </c>
    </row>
    <row r="53" spans="1:7">
      <c r="A53" s="78"/>
      <c r="B53" s="98" t="s">
        <v>8</v>
      </c>
      <c r="C53" s="91">
        <v>549.09303503219996</v>
      </c>
      <c r="D53" s="91">
        <v>5772.8983991799996</v>
      </c>
      <c r="E53" s="85">
        <f t="shared" si="8"/>
        <v>0.45185491540231681</v>
      </c>
      <c r="F53" s="86">
        <f t="shared" si="9"/>
        <v>9.5115658905445974E-2</v>
      </c>
      <c r="G53" s="100">
        <f t="shared" si="10"/>
        <v>4.2978478008155914E-2</v>
      </c>
    </row>
    <row r="54" spans="1:7">
      <c r="A54" s="78"/>
      <c r="B54" s="98" t="s">
        <v>43</v>
      </c>
      <c r="C54" s="91">
        <v>2478.4016630000001</v>
      </c>
      <c r="D54" s="91">
        <v>3165.0572997200002</v>
      </c>
      <c r="E54" s="85">
        <f t="shared" si="8"/>
        <v>0.24773460392298061</v>
      </c>
      <c r="F54" s="86">
        <f t="shared" si="9"/>
        <v>0.78305111987048526</v>
      </c>
      <c r="G54" s="100">
        <f t="shared" si="10"/>
        <v>0.19398885903256105</v>
      </c>
    </row>
    <row r="55" spans="1:7">
      <c r="A55" s="78"/>
      <c r="B55" s="98" t="s">
        <v>11</v>
      </c>
      <c r="C55" s="91">
        <v>9.5911426373600008</v>
      </c>
      <c r="D55" s="91">
        <v>152.566622</v>
      </c>
      <c r="E55" s="85">
        <f t="shared" si="8"/>
        <v>1.194165795241077E-2</v>
      </c>
      <c r="F55" s="86">
        <f t="shared" si="9"/>
        <v>6.2865274931236281E-2</v>
      </c>
      <c r="G55" s="100">
        <f t="shared" si="10"/>
        <v>7.5071561031308707E-4</v>
      </c>
    </row>
    <row r="56" spans="1:7">
      <c r="A56" s="78"/>
      <c r="B56" s="98" t="s">
        <v>13</v>
      </c>
      <c r="C56" s="91">
        <v>7.7669579979999996</v>
      </c>
      <c r="D56" s="91">
        <v>105.14956338</v>
      </c>
      <c r="E56" s="85">
        <f t="shared" si="8"/>
        <v>8.2302413415779596E-3</v>
      </c>
      <c r="F56" s="86">
        <f t="shared" si="9"/>
        <v>7.3865813117368742E-2</v>
      </c>
      <c r="G56" s="100">
        <f t="shared" si="10"/>
        <v>6.0793346884783963E-4</v>
      </c>
    </row>
    <row r="57" spans="1:7">
      <c r="A57" s="78"/>
      <c r="B57" s="98" t="s">
        <v>15</v>
      </c>
      <c r="C57" s="91">
        <v>100.76446940700001</v>
      </c>
      <c r="D57" s="91">
        <v>2817.9500238000001</v>
      </c>
      <c r="E57" s="85">
        <f t="shared" si="8"/>
        <v>0.22056590668440826</v>
      </c>
      <c r="F57" s="86">
        <f t="shared" si="9"/>
        <v>3.5758075393799681E-2</v>
      </c>
      <c r="G57" s="100">
        <f t="shared" si="10"/>
        <v>7.8870123205228553E-3</v>
      </c>
    </row>
    <row r="58" spans="1:7">
      <c r="A58" s="78"/>
      <c r="B58" s="98" t="s">
        <v>250</v>
      </c>
      <c r="C58" s="91">
        <v>156.96244727487999</v>
      </c>
      <c r="D58" s="91">
        <v>5617.8348645599999</v>
      </c>
      <c r="E58" s="85">
        <f t="shared" si="8"/>
        <v>0.43971781970569818</v>
      </c>
      <c r="F58" s="86">
        <f t="shared" si="9"/>
        <v>2.7940025126953177E-2</v>
      </c>
      <c r="G58" s="100">
        <f t="shared" si="10"/>
        <v>1.2285726931346273E-2</v>
      </c>
    </row>
    <row r="59" spans="1:7">
      <c r="A59" s="78"/>
      <c r="B59" s="98" t="s">
        <v>45</v>
      </c>
      <c r="C59" s="91">
        <v>1386.8691611520001</v>
      </c>
      <c r="D59" s="91">
        <v>474.46196012000001</v>
      </c>
      <c r="E59" s="85">
        <f t="shared" si="8"/>
        <v>3.7136972457733251E-2</v>
      </c>
      <c r="F59" s="86">
        <f t="shared" si="9"/>
        <v>2.9230355175391423</v>
      </c>
      <c r="G59" s="100">
        <f t="shared" si="10"/>
        <v>0.10855268950782718</v>
      </c>
    </row>
    <row r="60" spans="1:7">
      <c r="A60" s="78"/>
      <c r="B60" s="98" t="s">
        <v>18</v>
      </c>
      <c r="C60" s="91">
        <v>161.461537916</v>
      </c>
      <c r="D60" s="91">
        <v>288.30235326000002</v>
      </c>
      <c r="E60" s="85">
        <f t="shared" si="8"/>
        <v>2.2565932471822168E-2</v>
      </c>
      <c r="F60" s="86">
        <f t="shared" si="9"/>
        <v>0.56004238637063419</v>
      </c>
      <c r="G60" s="100">
        <f t="shared" si="10"/>
        <v>1.263787867219787E-2</v>
      </c>
    </row>
    <row r="61" spans="1:7">
      <c r="A61" s="78"/>
      <c r="B61" s="98" t="s">
        <v>52</v>
      </c>
      <c r="C61" s="91">
        <v>4.5882375</v>
      </c>
      <c r="D61" s="91">
        <v>420.46875399999999</v>
      </c>
      <c r="E61" s="85">
        <f t="shared" si="8"/>
        <v>3.2910829211020662E-2</v>
      </c>
      <c r="F61" s="86">
        <f t="shared" si="9"/>
        <v>1.0912196105777696E-2</v>
      </c>
      <c r="G61" s="100">
        <f t="shared" si="10"/>
        <v>3.5912942235441454E-4</v>
      </c>
    </row>
    <row r="62" spans="1:7">
      <c r="A62" s="78"/>
      <c r="B62" s="98" t="s">
        <v>249</v>
      </c>
      <c r="C62" s="91">
        <v>1.7656739184000001</v>
      </c>
      <c r="D62" s="91">
        <v>59.084156</v>
      </c>
      <c r="E62" s="85">
        <f t="shared" si="8"/>
        <v>4.6246208515967439E-3</v>
      </c>
      <c r="F62" s="86">
        <f t="shared" si="9"/>
        <v>2.9884050783428304E-2</v>
      </c>
      <c r="G62" s="100">
        <f t="shared" si="10"/>
        <v>1.3820240438321854E-4</v>
      </c>
    </row>
    <row r="63" spans="1:7">
      <c r="A63" s="78"/>
      <c r="B63" s="98" t="s">
        <v>56</v>
      </c>
      <c r="C63" s="91">
        <v>152.21384302800001</v>
      </c>
      <c r="D63" s="91">
        <v>2938.9349503600001</v>
      </c>
      <c r="E63" s="85">
        <f t="shared" si="8"/>
        <v>0.23003560976518472</v>
      </c>
      <c r="F63" s="86">
        <f t="shared" si="9"/>
        <v>5.1792178322747434E-2</v>
      </c>
      <c r="G63" s="100">
        <f t="shared" si="10"/>
        <v>1.191404532154039E-2</v>
      </c>
    </row>
    <row r="64" spans="1:7">
      <c r="A64" s="78"/>
      <c r="B64" s="98" t="s">
        <v>54</v>
      </c>
      <c r="C64" s="91">
        <v>1.1588478118800001</v>
      </c>
      <c r="D64" s="91">
        <v>5.7060725999999997</v>
      </c>
      <c r="E64" s="85">
        <f t="shared" si="8"/>
        <v>4.4662434251721979E-4</v>
      </c>
      <c r="F64" s="86">
        <f t="shared" si="9"/>
        <v>0.20309026770532154</v>
      </c>
      <c r="G64" s="100">
        <f t="shared" si="10"/>
        <v>9.0705057285535385E-5</v>
      </c>
    </row>
    <row r="65" spans="1:8">
      <c r="A65" s="78"/>
      <c r="B65" s="98" t="s">
        <v>25</v>
      </c>
      <c r="C65" s="91">
        <v>387.03233293160002</v>
      </c>
      <c r="D65" s="91">
        <v>3782.5191048000002</v>
      </c>
      <c r="E65" s="85">
        <f t="shared" si="8"/>
        <v>0.29606442586098936</v>
      </c>
      <c r="F65" s="86">
        <f t="shared" si="9"/>
        <v>0.10232131608812171</v>
      </c>
      <c r="G65" s="100">
        <f t="shared" si="10"/>
        <v>3.0293701700970573E-2</v>
      </c>
    </row>
    <row r="66" spans="1:8">
      <c r="A66" s="78"/>
      <c r="B66" s="98" t="s">
        <v>248</v>
      </c>
      <c r="C66" s="91">
        <v>65.717739420000001</v>
      </c>
      <c r="D66" s="91">
        <v>892.69684740000002</v>
      </c>
      <c r="E66" s="85">
        <f t="shared" si="8"/>
        <v>6.987295298998121E-2</v>
      </c>
      <c r="F66" s="86">
        <f t="shared" si="9"/>
        <v>7.3617084692753673E-2</v>
      </c>
      <c r="G66" s="100">
        <f t="shared" si="10"/>
        <v>5.1438430979962434E-3</v>
      </c>
    </row>
    <row r="67" spans="1:8">
      <c r="A67" s="78"/>
      <c r="B67" s="98" t="s">
        <v>28</v>
      </c>
      <c r="C67" s="91">
        <v>67.827600000000004</v>
      </c>
      <c r="D67" s="91">
        <v>134.355752</v>
      </c>
      <c r="E67" s="85">
        <f t="shared" si="8"/>
        <v>1.0516261114589856E-2</v>
      </c>
      <c r="F67" s="86">
        <f t="shared" si="9"/>
        <v>0.50483584804020898</v>
      </c>
      <c r="G67" s="100">
        <f t="shared" si="10"/>
        <v>5.3089855979962432E-3</v>
      </c>
    </row>
    <row r="68" spans="1:8">
      <c r="A68" s="78"/>
      <c r="B68" s="98" t="s">
        <v>34</v>
      </c>
      <c r="C68" s="91">
        <v>10.6460196096</v>
      </c>
      <c r="D68" s="91">
        <v>93.887152</v>
      </c>
      <c r="E68" s="85">
        <f t="shared" si="8"/>
        <v>7.3487125860989353E-3</v>
      </c>
      <c r="F68" s="86">
        <f t="shared" si="9"/>
        <v>0.11339165565060488</v>
      </c>
      <c r="G68" s="100">
        <f t="shared" si="10"/>
        <v>8.3328268703819659E-4</v>
      </c>
    </row>
    <row r="69" spans="1:8">
      <c r="A69" s="78"/>
      <c r="B69" s="98" t="s">
        <v>247</v>
      </c>
      <c r="C69" s="91">
        <v>38.493670007600002</v>
      </c>
      <c r="D69" s="91">
        <v>750.16643820000002</v>
      </c>
      <c r="E69" s="85">
        <f t="shared" si="8"/>
        <v>5.8716847072636191E-2</v>
      </c>
      <c r="F69" s="86">
        <f t="shared" si="9"/>
        <v>5.1313505973373474E-2</v>
      </c>
      <c r="G69" s="100">
        <f t="shared" si="10"/>
        <v>3.012967282999374E-3</v>
      </c>
    </row>
    <row r="70" spans="1:8">
      <c r="A70" s="78"/>
      <c r="B70" s="98" t="s">
        <v>40</v>
      </c>
      <c r="C70" s="91">
        <v>32.815626845600001</v>
      </c>
      <c r="D70" s="91">
        <v>1587.8664581999999</v>
      </c>
      <c r="E70" s="85">
        <f t="shared" si="8"/>
        <v>0.12428510161239824</v>
      </c>
      <c r="F70" s="86">
        <f t="shared" si="9"/>
        <v>2.0666490356373978E-2</v>
      </c>
      <c r="G70" s="100">
        <f t="shared" si="10"/>
        <v>2.568536853913588E-3</v>
      </c>
    </row>
    <row r="71" spans="1:8">
      <c r="A71" s="78"/>
      <c r="B71" s="20" t="s">
        <v>230</v>
      </c>
      <c r="C71" s="21">
        <f>SUM(C50:C70)</f>
        <v>5742.7288496291803</v>
      </c>
      <c r="D71" s="21">
        <f t="shared" ref="D71:E71" si="11">SUM(D50:D70)</f>
        <v>36110.447435080016</v>
      </c>
      <c r="E71" s="106">
        <f t="shared" si="11"/>
        <v>2.8264282588509704</v>
      </c>
      <c r="F71" s="10">
        <f>C71/D71</f>
        <v>0.15903233710835507</v>
      </c>
      <c r="G71" s="114">
        <f t="shared" si="10"/>
        <v>0.4494934916741688</v>
      </c>
      <c r="H71" s="19"/>
    </row>
    <row r="72" spans="1:8">
      <c r="A72" s="78"/>
      <c r="B72" s="90"/>
      <c r="C72" s="91"/>
      <c r="D72" s="91"/>
      <c r="E72" s="85"/>
      <c r="F72" s="86"/>
      <c r="G72" s="99"/>
    </row>
    <row r="73" spans="1:8">
      <c r="A73" s="77" t="s">
        <v>243</v>
      </c>
      <c r="B73" s="98" t="s">
        <v>111</v>
      </c>
      <c r="C73" s="91">
        <v>151.24329817200001</v>
      </c>
      <c r="D73" s="91">
        <v>254.74579014</v>
      </c>
      <c r="E73" s="85">
        <f>D73/$I$3</f>
        <v>1.9939401231997497E-2</v>
      </c>
      <c r="F73" s="86">
        <f>C73/D73</f>
        <v>0.59370283641932464</v>
      </c>
      <c r="G73" s="100">
        <f t="shared" ref="G73" si="12">C73/$I$3</f>
        <v>1.1838079067939888E-2</v>
      </c>
    </row>
    <row r="74" spans="1:8">
      <c r="A74" s="78"/>
      <c r="B74" s="98"/>
      <c r="C74" s="91"/>
      <c r="D74" s="91"/>
      <c r="E74" s="85"/>
      <c r="F74" s="87"/>
      <c r="G74" s="101"/>
    </row>
    <row r="75" spans="1:8">
      <c r="A75" s="78" t="s">
        <v>202</v>
      </c>
      <c r="B75" s="98" t="s">
        <v>246</v>
      </c>
      <c r="C75" s="91">
        <v>31.759352079999999</v>
      </c>
      <c r="D75" s="91">
        <v>11.331208</v>
      </c>
      <c r="E75" s="85">
        <f>D75/$I$3</f>
        <v>8.8691358797745776E-4</v>
      </c>
      <c r="F75" s="86">
        <f>C75/D75</f>
        <v>2.8028213832099809</v>
      </c>
      <c r="G75" s="100">
        <f t="shared" ref="G75" si="13">C75/$I$3</f>
        <v>2.4858603694427051E-3</v>
      </c>
    </row>
    <row r="76" spans="1:8">
      <c r="A76" s="78"/>
      <c r="B76" s="98"/>
      <c r="C76" s="91"/>
      <c r="D76" s="91"/>
      <c r="E76" s="85"/>
      <c r="F76" s="86"/>
      <c r="G76" s="101"/>
    </row>
    <row r="77" spans="1:8">
      <c r="A77" s="78" t="s">
        <v>198</v>
      </c>
      <c r="B77" s="98" t="s">
        <v>245</v>
      </c>
      <c r="C77" s="102">
        <v>5.6522999999999999E-3</v>
      </c>
      <c r="D77" s="91">
        <v>33.588937999999999</v>
      </c>
      <c r="E77" s="85">
        <f t="shared" ref="E77:E78" si="14">D77/$I$3</f>
        <v>2.6290652786474639E-3</v>
      </c>
      <c r="F77" s="88">
        <f>C77/D77</f>
        <v>1.68278616013403E-4</v>
      </c>
      <c r="G77" s="103">
        <f t="shared" ref="G77:G79" si="15">C77/$I$3</f>
        <v>4.424154664996869E-7</v>
      </c>
    </row>
    <row r="78" spans="1:8">
      <c r="A78" s="78"/>
      <c r="B78" s="98" t="s">
        <v>244</v>
      </c>
      <c r="C78" s="102">
        <v>0.46678009999999998</v>
      </c>
      <c r="D78" s="91">
        <v>187.369618</v>
      </c>
      <c r="E78" s="85">
        <f t="shared" si="14"/>
        <v>1.4665749686912963E-2</v>
      </c>
      <c r="F78" s="88">
        <f>C78/D78</f>
        <v>2.4912261922848131E-3</v>
      </c>
      <c r="G78" s="104">
        <f t="shared" si="15"/>
        <v>3.6535699749530369E-5</v>
      </c>
    </row>
    <row r="79" spans="1:8">
      <c r="A79" s="78"/>
      <c r="B79" s="20" t="s">
        <v>230</v>
      </c>
      <c r="C79" s="107">
        <f>SUM(C77:C78)</f>
        <v>0.47243239999999997</v>
      </c>
      <c r="D79" s="21">
        <f>SUM(D77:D78)</f>
        <v>220.95855599999999</v>
      </c>
      <c r="E79" s="17">
        <f>SUM(E77:E78)</f>
        <v>1.7294814965560425E-2</v>
      </c>
      <c r="F79" s="108">
        <f>C79/D79</f>
        <v>2.1381041248296354E-3</v>
      </c>
      <c r="G79" s="110">
        <f t="shared" si="15"/>
        <v>3.6978115216030053E-5</v>
      </c>
      <c r="H79" s="19"/>
    </row>
    <row r="80" spans="1:8">
      <c r="A80" s="78"/>
      <c r="B80" s="90"/>
      <c r="C80" s="91"/>
      <c r="D80" s="91"/>
      <c r="E80" s="85"/>
      <c r="F80" s="86"/>
      <c r="G80" s="104"/>
    </row>
    <row r="81" spans="1:8">
      <c r="A81" s="92" t="s">
        <v>238</v>
      </c>
      <c r="B81" s="93"/>
      <c r="C81" s="94">
        <v>472</v>
      </c>
      <c r="D81" s="94">
        <v>678</v>
      </c>
      <c r="E81" s="205">
        <v>0.05</v>
      </c>
      <c r="F81" s="146">
        <f>C81/D81</f>
        <v>0.69616519174041303</v>
      </c>
      <c r="G81" s="105">
        <f t="shared" ref="G81" si="16">C81/$I$3</f>
        <v>3.6944270507201005E-2</v>
      </c>
      <c r="H81" s="19"/>
    </row>
    <row r="82" spans="1:8" ht="15.75" customHeight="1">
      <c r="A82" s="281" t="s">
        <v>2</v>
      </c>
      <c r="B82" s="282"/>
      <c r="C82" s="282"/>
      <c r="D82" s="282"/>
      <c r="E82" s="282"/>
      <c r="F82" s="282"/>
      <c r="G82" s="283"/>
    </row>
    <row r="83" spans="1:8" ht="25.5" customHeight="1">
      <c r="A83" s="284" t="s">
        <v>373</v>
      </c>
      <c r="B83" s="285"/>
      <c r="C83" s="285"/>
      <c r="D83" s="285"/>
      <c r="E83" s="285"/>
      <c r="F83" s="285"/>
      <c r="G83" s="286"/>
    </row>
    <row r="84" spans="1:8" ht="14" thickBot="1">
      <c r="A84" s="287" t="s">
        <v>369</v>
      </c>
      <c r="B84" s="288"/>
      <c r="C84" s="288"/>
      <c r="D84" s="288"/>
      <c r="E84" s="288"/>
      <c r="F84" s="288"/>
      <c r="G84" s="289"/>
    </row>
  </sheetData>
  <mergeCells count="4">
    <mergeCell ref="A1:G1"/>
    <mergeCell ref="A82:G82"/>
    <mergeCell ref="A83:G83"/>
    <mergeCell ref="A84:G84"/>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B5458-AC5C-9447-9F61-3D7DF7613B9B}">
  <sheetPr>
    <pageSetUpPr fitToPage="1"/>
  </sheetPr>
  <dimension ref="A1:I34"/>
  <sheetViews>
    <sheetView zoomScaleNormal="100" workbookViewId="0">
      <selection activeCell="B26" sqref="B26"/>
    </sheetView>
  </sheetViews>
  <sheetFormatPr defaultColWidth="10.83203125" defaultRowHeight="13"/>
  <cols>
    <col min="1" max="1" width="17.1640625" style="8" customWidth="1"/>
    <col min="2" max="2" width="32" style="8" customWidth="1"/>
    <col min="3" max="3" width="12.5" style="8" customWidth="1"/>
    <col min="4" max="5" width="12.1640625" style="8" customWidth="1"/>
    <col min="6" max="6" width="16" style="8" customWidth="1"/>
    <col min="7" max="7" width="16.1640625" style="8" customWidth="1"/>
    <col min="8" max="16384" width="10.83203125" style="8"/>
  </cols>
  <sheetData>
    <row r="1" spans="1:9" ht="30" customHeight="1">
      <c r="A1" s="278" t="s">
        <v>403</v>
      </c>
      <c r="B1" s="279"/>
      <c r="C1" s="279"/>
      <c r="D1" s="279"/>
      <c r="E1" s="279"/>
      <c r="F1" s="279"/>
      <c r="G1" s="280"/>
    </row>
    <row r="2" spans="1:9" ht="64">
      <c r="A2" s="131" t="s">
        <v>242</v>
      </c>
      <c r="B2" s="82" t="s">
        <v>224</v>
      </c>
      <c r="C2" s="82" t="s">
        <v>370</v>
      </c>
      <c r="D2" s="82" t="s">
        <v>371</v>
      </c>
      <c r="E2" s="83" t="s">
        <v>372</v>
      </c>
      <c r="F2" s="84" t="s">
        <v>241</v>
      </c>
      <c r="G2" s="97" t="s">
        <v>368</v>
      </c>
      <c r="I2" s="112" t="s">
        <v>384</v>
      </c>
    </row>
    <row r="3" spans="1:9" s="121" customFormat="1" ht="26">
      <c r="A3" s="124" t="s">
        <v>95</v>
      </c>
      <c r="B3" s="116" t="s">
        <v>281</v>
      </c>
      <c r="C3" s="117">
        <v>19.176127745359999</v>
      </c>
      <c r="D3" s="117">
        <v>10.521836</v>
      </c>
      <c r="E3" s="118">
        <f>D3/$I$3</f>
        <v>5.6116458666666666E-3</v>
      </c>
      <c r="F3" s="119">
        <f>C3/D3</f>
        <v>1.8225077586611309</v>
      </c>
      <c r="G3" s="120">
        <f>C3/$I$3</f>
        <v>1.0227268130858665E-2</v>
      </c>
      <c r="I3" s="113">
        <v>1875</v>
      </c>
    </row>
    <row r="4" spans="1:9" s="121" customFormat="1">
      <c r="A4" s="115"/>
      <c r="B4" s="116" t="s">
        <v>280</v>
      </c>
      <c r="C4" s="117">
        <v>11.450986625000001</v>
      </c>
      <c r="D4" s="117">
        <v>4.9371691999999996</v>
      </c>
      <c r="E4" s="118">
        <f>D4/$I$3</f>
        <v>2.6331569066666664E-3</v>
      </c>
      <c r="F4" s="119">
        <f>C4/D4</f>
        <v>2.3193425546363695</v>
      </c>
      <c r="G4" s="120">
        <f>C4/$I$3</f>
        <v>6.1071928666666673E-3</v>
      </c>
      <c r="I4" s="122"/>
    </row>
    <row r="5" spans="1:9" s="121" customFormat="1">
      <c r="A5" s="115"/>
      <c r="B5" s="116" t="s">
        <v>266</v>
      </c>
      <c r="C5" s="117">
        <v>2.5092738899999998</v>
      </c>
      <c r="D5" s="117">
        <v>20.638985999999999</v>
      </c>
      <c r="E5" s="118">
        <f>D5/$I$3</f>
        <v>1.10074592E-2</v>
      </c>
      <c r="F5" s="119">
        <f>C5/D5</f>
        <v>0.12157932032125997</v>
      </c>
      <c r="G5" s="120">
        <f>C5/$I$3</f>
        <v>1.3382794079999998E-3</v>
      </c>
      <c r="I5" s="122"/>
    </row>
    <row r="6" spans="1:9" s="121" customFormat="1">
      <c r="A6" s="115"/>
      <c r="B6" s="132" t="s">
        <v>230</v>
      </c>
      <c r="C6" s="133">
        <f>SUM(C3:C5)</f>
        <v>33.13638826036</v>
      </c>
      <c r="D6" s="133">
        <f t="shared" ref="D6:E6" si="0">SUM(D3:D5)</f>
        <v>36.097991199999996</v>
      </c>
      <c r="E6" s="134">
        <f t="shared" si="0"/>
        <v>1.9252261973333334E-2</v>
      </c>
      <c r="F6" s="123">
        <f>C6/D6</f>
        <v>0.91795657206432046</v>
      </c>
      <c r="G6" s="135">
        <f>C6/$I$3</f>
        <v>1.7672740405525335E-2</v>
      </c>
    </row>
    <row r="7" spans="1:9" s="121" customFormat="1">
      <c r="A7" s="115"/>
      <c r="B7" s="116"/>
      <c r="C7" s="117"/>
      <c r="D7" s="117"/>
      <c r="E7" s="118"/>
      <c r="F7" s="119"/>
      <c r="G7" s="120"/>
      <c r="I7" s="122"/>
    </row>
    <row r="8" spans="1:9" s="121" customFormat="1">
      <c r="A8" s="115" t="s">
        <v>187</v>
      </c>
      <c r="B8" s="116" t="s">
        <v>279</v>
      </c>
      <c r="C8" s="136">
        <v>0.12765753599999999</v>
      </c>
      <c r="D8" s="136">
        <v>0.18210870000000001</v>
      </c>
      <c r="E8" s="118">
        <f t="shared" ref="E8:E9" si="1">D8/$I$3</f>
        <v>9.7124640000000005E-5</v>
      </c>
      <c r="F8" s="119">
        <f>C8/D8</f>
        <v>0.70099636096463258</v>
      </c>
      <c r="G8" s="144">
        <f>C8/$I$3</f>
        <v>6.8084019199999996E-5</v>
      </c>
    </row>
    <row r="9" spans="1:9" s="121" customFormat="1">
      <c r="A9" s="115"/>
      <c r="B9" s="116" t="s">
        <v>278</v>
      </c>
      <c r="C9" s="136">
        <v>0.18749700599999999</v>
      </c>
      <c r="D9" s="136">
        <v>0.18210870000000001</v>
      </c>
      <c r="E9" s="118">
        <f t="shared" si="1"/>
        <v>9.7124640000000005E-5</v>
      </c>
      <c r="F9" s="119">
        <f>C9/D9</f>
        <v>1.0295884051668041</v>
      </c>
      <c r="G9" s="144">
        <f>C9/$I$3</f>
        <v>9.9998403199999999E-5</v>
      </c>
    </row>
    <row r="10" spans="1:9" s="121" customFormat="1">
      <c r="A10" s="115"/>
      <c r="B10" s="132" t="s">
        <v>230</v>
      </c>
      <c r="C10" s="137">
        <f>SUM(C8:C9)</f>
        <v>0.31515454199999998</v>
      </c>
      <c r="D10" s="137">
        <f t="shared" ref="D10:E10" si="2">SUM(D8:D9)</f>
        <v>0.36421740000000002</v>
      </c>
      <c r="E10" s="138">
        <f t="shared" si="2"/>
        <v>1.9424928000000001E-4</v>
      </c>
      <c r="F10" s="123">
        <f>C10/D10</f>
        <v>0.86529238306571832</v>
      </c>
      <c r="G10" s="139">
        <f>C10/$I$3</f>
        <v>1.680824224E-4</v>
      </c>
    </row>
    <row r="11" spans="1:9" s="121" customFormat="1">
      <c r="A11" s="115"/>
      <c r="B11" s="116"/>
      <c r="C11" s="117"/>
      <c r="D11" s="117"/>
      <c r="E11" s="118"/>
      <c r="F11" s="119"/>
      <c r="G11" s="140"/>
    </row>
    <row r="12" spans="1:9" s="121" customFormat="1" ht="26">
      <c r="A12" s="124" t="s">
        <v>145</v>
      </c>
      <c r="B12" s="116" t="s">
        <v>277</v>
      </c>
      <c r="C12" s="117">
        <v>65.948040000000006</v>
      </c>
      <c r="D12" s="117">
        <v>145.68696</v>
      </c>
      <c r="E12" s="118">
        <f t="shared" ref="E12:E19" si="3">D12/$I$3</f>
        <v>7.7699712000000004E-2</v>
      </c>
      <c r="F12" s="119">
        <f t="shared" ref="F12:F20" si="4">C12/D12</f>
        <v>0.45266947707605409</v>
      </c>
      <c r="G12" s="120">
        <f t="shared" ref="G12:G20" si="5">C12/$I$3</f>
        <v>3.5172288000000003E-2</v>
      </c>
    </row>
    <row r="13" spans="1:9" s="121" customFormat="1" ht="26">
      <c r="A13" s="115"/>
      <c r="B13" s="116" t="s">
        <v>276</v>
      </c>
      <c r="C13" s="117">
        <v>419.472846</v>
      </c>
      <c r="D13" s="117">
        <v>476.76867032000001</v>
      </c>
      <c r="E13" s="118">
        <f t="shared" si="3"/>
        <v>0.25427662417066665</v>
      </c>
      <c r="F13" s="119">
        <f t="shared" si="4"/>
        <v>0.87982468671537517</v>
      </c>
      <c r="G13" s="120">
        <f t="shared" si="5"/>
        <v>0.22371885120000001</v>
      </c>
    </row>
    <row r="14" spans="1:9" s="121" customFormat="1" ht="26">
      <c r="A14" s="115"/>
      <c r="B14" s="116" t="s">
        <v>275</v>
      </c>
      <c r="C14" s="117">
        <v>50.012639999999998</v>
      </c>
      <c r="D14" s="117">
        <v>80.127827999999994</v>
      </c>
      <c r="E14" s="118">
        <f t="shared" si="3"/>
        <v>4.2734841599999997E-2</v>
      </c>
      <c r="F14" s="119">
        <f t="shared" si="4"/>
        <v>0.62416068484971288</v>
      </c>
      <c r="G14" s="120">
        <f t="shared" si="5"/>
        <v>2.6673407999999999E-2</v>
      </c>
    </row>
    <row r="15" spans="1:9" s="121" customFormat="1" ht="26">
      <c r="A15" s="115"/>
      <c r="B15" s="116" t="s">
        <v>251</v>
      </c>
      <c r="C15" s="117">
        <v>69.821567999999999</v>
      </c>
      <c r="D15" s="117">
        <v>89.840292000000005</v>
      </c>
      <c r="E15" s="118">
        <f t="shared" si="3"/>
        <v>4.7914822400000001E-2</v>
      </c>
      <c r="F15" s="119">
        <f t="shared" si="4"/>
        <v>0.77717432173973788</v>
      </c>
      <c r="G15" s="120">
        <f t="shared" si="5"/>
        <v>3.7238169600000003E-2</v>
      </c>
    </row>
    <row r="16" spans="1:9" s="121" customFormat="1" ht="26">
      <c r="A16" s="115"/>
      <c r="B16" s="116" t="s">
        <v>274</v>
      </c>
      <c r="C16" s="117">
        <v>367.67189999999999</v>
      </c>
      <c r="D16" s="117">
        <v>493.31223399999999</v>
      </c>
      <c r="E16" s="118">
        <f t="shared" si="3"/>
        <v>0.26309985813333331</v>
      </c>
      <c r="F16" s="119">
        <f t="shared" si="4"/>
        <v>0.74531275459914903</v>
      </c>
      <c r="G16" s="120">
        <f t="shared" si="5"/>
        <v>0.19609167999999999</v>
      </c>
    </row>
    <row r="17" spans="1:7" s="121" customFormat="1">
      <c r="A17" s="115"/>
      <c r="B17" s="116" t="s">
        <v>273</v>
      </c>
      <c r="C17" s="117">
        <v>1.7596586000000001</v>
      </c>
      <c r="D17" s="117">
        <v>4.8562320000000003</v>
      </c>
      <c r="E17" s="118">
        <f t="shared" si="3"/>
        <v>2.5899904000000001E-3</v>
      </c>
      <c r="F17" s="119">
        <f t="shared" si="4"/>
        <v>0.36235060433686034</v>
      </c>
      <c r="G17" s="120">
        <f t="shared" si="5"/>
        <v>9.384845866666667E-4</v>
      </c>
    </row>
    <row r="18" spans="1:7" s="121" customFormat="1">
      <c r="A18" s="115"/>
      <c r="B18" s="116" t="s">
        <v>272</v>
      </c>
      <c r="C18" s="117">
        <v>2.7123344700000001</v>
      </c>
      <c r="D18" s="117">
        <v>154.18536599999999</v>
      </c>
      <c r="E18" s="118">
        <f t="shared" si="3"/>
        <v>8.2232195199999997E-2</v>
      </c>
      <c r="F18" s="119">
        <f t="shared" si="4"/>
        <v>1.7591387174837332E-2</v>
      </c>
      <c r="G18" s="120">
        <f t="shared" si="5"/>
        <v>1.446578384E-3</v>
      </c>
    </row>
    <row r="19" spans="1:7" s="121" customFormat="1">
      <c r="A19" s="115"/>
      <c r="B19" s="116" t="s">
        <v>271</v>
      </c>
      <c r="C19" s="117">
        <v>7.5088263099999999</v>
      </c>
      <c r="D19" s="117">
        <v>307.69085952</v>
      </c>
      <c r="E19" s="118">
        <f t="shared" si="3"/>
        <v>0.164101791744</v>
      </c>
      <c r="F19" s="119">
        <f t="shared" si="4"/>
        <v>2.4403800365450649E-2</v>
      </c>
      <c r="G19" s="120">
        <f t="shared" si="5"/>
        <v>4.0047073653333336E-3</v>
      </c>
    </row>
    <row r="20" spans="1:7" s="121" customFormat="1">
      <c r="A20" s="115"/>
      <c r="B20" s="132" t="s">
        <v>230</v>
      </c>
      <c r="C20" s="133">
        <f>SUM(C12:C19)</f>
        <v>984.90781337999988</v>
      </c>
      <c r="D20" s="133">
        <f t="shared" ref="D20:E20" si="6">SUM(D12:D19)</f>
        <v>1752.46844184</v>
      </c>
      <c r="E20" s="141">
        <f t="shared" si="6"/>
        <v>0.93464983564799997</v>
      </c>
      <c r="F20" s="123">
        <f t="shared" si="4"/>
        <v>0.56201172578371705</v>
      </c>
      <c r="G20" s="135">
        <f t="shared" si="5"/>
        <v>0.5252841671359999</v>
      </c>
    </row>
    <row r="21" spans="1:7" s="121" customFormat="1">
      <c r="A21" s="115"/>
      <c r="B21" s="116"/>
      <c r="C21" s="117"/>
      <c r="D21" s="117"/>
      <c r="E21" s="118"/>
      <c r="F21" s="119"/>
      <c r="G21" s="140"/>
    </row>
    <row r="22" spans="1:7" s="121" customFormat="1">
      <c r="A22" s="124" t="s">
        <v>243</v>
      </c>
      <c r="B22" s="116" t="s">
        <v>111</v>
      </c>
      <c r="C22" s="117">
        <v>22.178577186399998</v>
      </c>
      <c r="D22" s="117">
        <v>33.993623999999997</v>
      </c>
      <c r="E22" s="118">
        <f t="shared" ref="E22:E23" si="7">D22/$I$3</f>
        <v>1.8129932799999998E-2</v>
      </c>
      <c r="F22" s="119"/>
      <c r="G22" s="120">
        <f>C22/$I$3</f>
        <v>1.1828574499413333E-2</v>
      </c>
    </row>
    <row r="23" spans="1:7" s="121" customFormat="1">
      <c r="A23" s="115"/>
      <c r="B23" s="116" t="s">
        <v>131</v>
      </c>
      <c r="C23" s="117">
        <v>1.551741128</v>
      </c>
      <c r="D23" s="117">
        <v>25.090532</v>
      </c>
      <c r="E23" s="118">
        <f t="shared" si="7"/>
        <v>1.3381617066666667E-2</v>
      </c>
      <c r="F23" s="119"/>
      <c r="G23" s="120">
        <f>C23/$I$3</f>
        <v>8.2759526826666667E-4</v>
      </c>
    </row>
    <row r="24" spans="1:7" s="121" customFormat="1">
      <c r="A24" s="115"/>
      <c r="B24" s="132" t="s">
        <v>230</v>
      </c>
      <c r="C24" s="142">
        <f>SUM(C22:C23)</f>
        <v>23.730318314399998</v>
      </c>
      <c r="D24" s="133">
        <f t="shared" ref="D24" si="8">SUM(D22:D23)</f>
        <v>59.084155999999993</v>
      </c>
      <c r="E24" s="138">
        <f t="shared" ref="E24" si="9">SUM(E22:E23)</f>
        <v>3.1511549866666669E-2</v>
      </c>
      <c r="F24" s="123">
        <f>C24/D24</f>
        <v>0.40163590243042485</v>
      </c>
      <c r="G24" s="135">
        <f>C24/$I$3</f>
        <v>1.265616976768E-2</v>
      </c>
    </row>
    <row r="25" spans="1:7" s="121" customFormat="1">
      <c r="A25" s="115"/>
      <c r="B25" s="116"/>
      <c r="C25" s="117"/>
      <c r="D25" s="117"/>
      <c r="E25" s="118"/>
      <c r="F25" s="119"/>
      <c r="G25" s="140"/>
    </row>
    <row r="26" spans="1:7" s="121" customFormat="1">
      <c r="A26" s="124" t="s">
        <v>238</v>
      </c>
      <c r="B26" s="116" t="s">
        <v>270</v>
      </c>
      <c r="C26" s="117">
        <v>20.512587457799999</v>
      </c>
      <c r="D26" s="117">
        <v>260.61778399999997</v>
      </c>
      <c r="E26" s="125">
        <f>D26/$I$3</f>
        <v>0.13899615146666666</v>
      </c>
      <c r="F26" s="119">
        <f>C26/D26</f>
        <v>7.8707550739515159E-2</v>
      </c>
      <c r="G26" s="120">
        <f>C26/$I$3</f>
        <v>1.094004664416E-2</v>
      </c>
    </row>
    <row r="27" spans="1:7">
      <c r="A27" s="126"/>
      <c r="B27" s="127"/>
      <c r="C27" s="128"/>
      <c r="D27" s="128"/>
      <c r="E27" s="129"/>
      <c r="F27" s="130"/>
      <c r="G27" s="143"/>
    </row>
    <row r="28" spans="1:7" ht="15.75" customHeight="1">
      <c r="A28" s="290" t="s">
        <v>2</v>
      </c>
      <c r="B28" s="291"/>
      <c r="C28" s="291"/>
      <c r="D28" s="291"/>
      <c r="E28" s="291"/>
      <c r="F28" s="291"/>
      <c r="G28" s="292"/>
    </row>
    <row r="29" spans="1:7" ht="27" customHeight="1">
      <c r="A29" s="284" t="s">
        <v>378</v>
      </c>
      <c r="B29" s="285"/>
      <c r="C29" s="285"/>
      <c r="D29" s="285"/>
      <c r="E29" s="285"/>
      <c r="F29" s="285"/>
      <c r="G29" s="286"/>
    </row>
    <row r="30" spans="1:7" ht="14" thickBot="1">
      <c r="A30" s="293" t="s">
        <v>379</v>
      </c>
      <c r="B30" s="294"/>
      <c r="C30" s="294"/>
      <c r="D30" s="294"/>
      <c r="E30" s="294"/>
      <c r="F30" s="294"/>
      <c r="G30" s="295"/>
    </row>
    <row r="31" spans="1:7">
      <c r="B31" s="81"/>
      <c r="C31" s="81"/>
      <c r="D31" s="81"/>
      <c r="E31" s="81"/>
      <c r="F31" s="81"/>
      <c r="G31" s="81"/>
    </row>
    <row r="32" spans="1:7">
      <c r="B32" s="81"/>
      <c r="C32" s="81"/>
      <c r="D32" s="81"/>
      <c r="E32" s="81"/>
      <c r="F32" s="81"/>
      <c r="G32" s="81"/>
    </row>
    <row r="33" spans="2:7">
      <c r="B33" s="81"/>
      <c r="C33" s="81"/>
      <c r="D33" s="81"/>
      <c r="E33" s="81"/>
      <c r="F33" s="81"/>
      <c r="G33" s="81"/>
    </row>
    <row r="34" spans="2:7">
      <c r="B34" s="81"/>
      <c r="C34" s="81"/>
      <c r="D34" s="81"/>
      <c r="E34" s="81"/>
      <c r="F34" s="81"/>
      <c r="G34" s="81"/>
    </row>
  </sheetData>
  <mergeCells count="4">
    <mergeCell ref="A1:G1"/>
    <mergeCell ref="A28:G28"/>
    <mergeCell ref="A29:G29"/>
    <mergeCell ref="A30:G30"/>
  </mergeCells>
  <printOptions horizontalCentered="1" gridLines="1"/>
  <pageMargins left="0.7" right="0.7" top="0.75" bottom="0.75" header="0.3" footer="0.3"/>
  <pageSetup scale="7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7DCD7-7497-224F-8A16-65D11E20F76E}">
  <dimension ref="A1:I71"/>
  <sheetViews>
    <sheetView zoomScale="110" zoomScaleNormal="110" workbookViewId="0">
      <pane ySplit="2" topLeftCell="A3" activePane="bottomLeft" state="frozen"/>
      <selection pane="bottomLeft" activeCell="B10" sqref="B10"/>
    </sheetView>
  </sheetViews>
  <sheetFormatPr defaultColWidth="18.33203125" defaultRowHeight="13"/>
  <cols>
    <col min="1" max="2" width="18.33203125" style="8"/>
    <col min="3" max="5" width="12.83203125" style="8" customWidth="1"/>
    <col min="6" max="6" width="15.1640625" style="8" customWidth="1"/>
    <col min="7" max="7" width="16" style="8" customWidth="1"/>
    <col min="8" max="16384" width="18.33203125" style="8"/>
  </cols>
  <sheetData>
    <row r="1" spans="1:9" ht="30" customHeight="1">
      <c r="A1" s="296" t="s">
        <v>361</v>
      </c>
      <c r="B1" s="297"/>
      <c r="C1" s="297"/>
      <c r="D1" s="297"/>
      <c r="E1" s="297"/>
      <c r="F1" s="297"/>
      <c r="G1" s="298"/>
    </row>
    <row r="2" spans="1:9" ht="64">
      <c r="A2" s="96" t="s">
        <v>242</v>
      </c>
      <c r="B2" s="82" t="s">
        <v>224</v>
      </c>
      <c r="C2" s="82" t="s">
        <v>370</v>
      </c>
      <c r="D2" s="82" t="s">
        <v>371</v>
      </c>
      <c r="E2" s="83" t="s">
        <v>372</v>
      </c>
      <c r="F2" s="84" t="s">
        <v>241</v>
      </c>
      <c r="G2" s="97" t="s">
        <v>368</v>
      </c>
      <c r="I2" s="112" t="s">
        <v>383</v>
      </c>
    </row>
    <row r="3" spans="1:9">
      <c r="A3" s="77" t="s">
        <v>237</v>
      </c>
      <c r="B3" s="98" t="s">
        <v>269</v>
      </c>
      <c r="C3" s="91">
        <v>160689.39178753499</v>
      </c>
      <c r="D3" s="91">
        <v>1186.2358374999999</v>
      </c>
      <c r="E3" s="85">
        <f>D3/$I$3</f>
        <v>0.13666311491935482</v>
      </c>
      <c r="F3" s="86">
        <f>C3/D3</f>
        <v>135.4615892622069</v>
      </c>
      <c r="G3" s="99">
        <f>C3/$I$3</f>
        <v>18.512602740499421</v>
      </c>
      <c r="I3" s="113">
        <v>8680</v>
      </c>
    </row>
    <row r="4" spans="1:9">
      <c r="A4" s="78"/>
      <c r="B4" s="98" t="s">
        <v>291</v>
      </c>
      <c r="C4" s="91">
        <v>817683.48103298398</v>
      </c>
      <c r="D4" s="91">
        <v>2466.6178260400002</v>
      </c>
      <c r="E4" s="85">
        <f>D4/$I$3</f>
        <v>0.28417256060368667</v>
      </c>
      <c r="F4" s="86">
        <f>C4/D4</f>
        <v>331.49986690306355</v>
      </c>
      <c r="G4" s="99">
        <f>C4/$I$3</f>
        <v>94.203166017624881</v>
      </c>
    </row>
    <row r="5" spans="1:9">
      <c r="A5" s="78"/>
      <c r="B5" s="98" t="s">
        <v>290</v>
      </c>
      <c r="C5" s="91">
        <v>422288.97592253919</v>
      </c>
      <c r="D5" s="91">
        <v>1995.4257287999999</v>
      </c>
      <c r="E5" s="85">
        <f>D5/$I$3</f>
        <v>0.22988775677419354</v>
      </c>
      <c r="F5" s="86">
        <f>C5/D5</f>
        <v>211.62851106289656</v>
      </c>
      <c r="G5" s="99">
        <f>C5/$I$3</f>
        <v>48.650803677711892</v>
      </c>
    </row>
    <row r="6" spans="1:9">
      <c r="A6" s="78"/>
      <c r="B6" s="20" t="s">
        <v>230</v>
      </c>
      <c r="C6" s="21">
        <f>SUM(C3:C5)</f>
        <v>1400661.848743058</v>
      </c>
      <c r="D6" s="21">
        <f>SUM(D3:D5)</f>
        <v>5648.2793923400004</v>
      </c>
      <c r="E6" s="17">
        <f>SUM(E3:E5)</f>
        <v>0.65072343229723506</v>
      </c>
      <c r="F6" s="10">
        <f>C6/D6</f>
        <v>247.98026999914111</v>
      </c>
      <c r="G6" s="14">
        <f>C6/$I$3</f>
        <v>161.36657243583619</v>
      </c>
    </row>
    <row r="7" spans="1:9">
      <c r="A7" s="78"/>
      <c r="B7" s="90"/>
      <c r="C7" s="91"/>
      <c r="D7" s="91"/>
      <c r="E7" s="85"/>
      <c r="F7" s="86"/>
      <c r="G7" s="99"/>
    </row>
    <row r="8" spans="1:9">
      <c r="A8" s="77" t="s">
        <v>95</v>
      </c>
      <c r="B8" s="98" t="s">
        <v>7</v>
      </c>
      <c r="C8" s="91">
        <v>551.70087050619998</v>
      </c>
      <c r="D8" s="91">
        <v>2358.5100080000002</v>
      </c>
      <c r="E8" s="85">
        <f t="shared" ref="E8:E26" si="0">D8/$I$3</f>
        <v>0.2717177428571429</v>
      </c>
      <c r="F8" s="86">
        <f t="shared" ref="F8:F24" si="1">C8/D8</f>
        <v>0.23391924080663046</v>
      </c>
      <c r="G8" s="100">
        <f t="shared" ref="G8:G27" si="2">C8/$I$3</f>
        <v>6.3560008122834105E-2</v>
      </c>
    </row>
    <row r="9" spans="1:9">
      <c r="A9" s="78"/>
      <c r="B9" s="98" t="s">
        <v>289</v>
      </c>
      <c r="C9" s="91">
        <v>182.02982495399999</v>
      </c>
      <c r="D9" s="91">
        <v>172.39623599999999</v>
      </c>
      <c r="E9" s="85">
        <f t="shared" si="0"/>
        <v>1.9861317511520735E-2</v>
      </c>
      <c r="F9" s="86">
        <f t="shared" si="1"/>
        <v>1.0558805063122143</v>
      </c>
      <c r="G9" s="100">
        <f t="shared" si="2"/>
        <v>2.0971177990092165E-2</v>
      </c>
    </row>
    <row r="10" spans="1:9">
      <c r="A10" s="78"/>
      <c r="B10" s="98" t="s">
        <v>9</v>
      </c>
      <c r="C10" s="91">
        <v>710.27299438479997</v>
      </c>
      <c r="D10" s="91">
        <v>3689.1580445999998</v>
      </c>
      <c r="E10" s="85">
        <f t="shared" si="0"/>
        <v>0.42501820790322581</v>
      </c>
      <c r="F10" s="86">
        <f t="shared" si="1"/>
        <v>0.19252983629271755</v>
      </c>
      <c r="G10" s="100">
        <f t="shared" si="2"/>
        <v>8.1828685989032257E-2</v>
      </c>
    </row>
    <row r="11" spans="1:9">
      <c r="A11" s="78"/>
      <c r="B11" s="98" t="s">
        <v>44</v>
      </c>
      <c r="C11" s="91">
        <v>4378.5192324600002</v>
      </c>
      <c r="D11" s="91">
        <v>3125.5194775199998</v>
      </c>
      <c r="E11" s="85">
        <f t="shared" si="0"/>
        <v>0.36008288911520736</v>
      </c>
      <c r="F11" s="86">
        <f t="shared" si="1"/>
        <v>1.4008932799658045</v>
      </c>
      <c r="G11" s="100">
        <f t="shared" si="2"/>
        <v>0.50443769959216589</v>
      </c>
    </row>
    <row r="12" spans="1:9">
      <c r="A12" s="78"/>
      <c r="B12" s="98" t="s">
        <v>227</v>
      </c>
      <c r="C12" s="91">
        <v>4.3543080979999997</v>
      </c>
      <c r="D12" s="91">
        <v>5.1597464999999998</v>
      </c>
      <c r="E12" s="85">
        <f t="shared" si="0"/>
        <v>5.9444084101382489E-4</v>
      </c>
      <c r="F12" s="86">
        <f t="shared" si="1"/>
        <v>0.84389961754904042</v>
      </c>
      <c r="G12" s="101">
        <f t="shared" si="2"/>
        <v>5.016483983870968E-4</v>
      </c>
    </row>
    <row r="13" spans="1:9">
      <c r="A13" s="78"/>
      <c r="B13" s="98" t="s">
        <v>225</v>
      </c>
      <c r="C13" s="91">
        <v>4.8264131639999999</v>
      </c>
      <c r="D13" s="91">
        <v>5.1597464999999998</v>
      </c>
      <c r="E13" s="85">
        <f t="shared" si="0"/>
        <v>5.9444084101382489E-4</v>
      </c>
      <c r="F13" s="86">
        <f t="shared" si="1"/>
        <v>0.93539734248572093</v>
      </c>
      <c r="G13" s="101">
        <f t="shared" si="2"/>
        <v>5.5603838294930878E-4</v>
      </c>
    </row>
    <row r="14" spans="1:9">
      <c r="A14" s="78"/>
      <c r="B14" s="98" t="s">
        <v>14</v>
      </c>
      <c r="C14" s="91">
        <v>1232.0380941569999</v>
      </c>
      <c r="D14" s="91">
        <v>3237.2532821200002</v>
      </c>
      <c r="E14" s="85">
        <f t="shared" si="0"/>
        <v>0.37295544724884794</v>
      </c>
      <c r="F14" s="86">
        <f t="shared" si="1"/>
        <v>0.38058130976707744</v>
      </c>
      <c r="G14" s="100">
        <f t="shared" si="2"/>
        <v>0.14193987259873272</v>
      </c>
    </row>
    <row r="15" spans="1:9">
      <c r="A15" s="78"/>
      <c r="B15" s="98" t="s">
        <v>50</v>
      </c>
      <c r="C15" s="91">
        <v>1.8173291304000001</v>
      </c>
      <c r="D15" s="91">
        <v>14.164009999999999</v>
      </c>
      <c r="E15" s="85">
        <f t="shared" si="0"/>
        <v>1.6317983870967742E-3</v>
      </c>
      <c r="F15" s="86">
        <f t="shared" si="1"/>
        <v>0.12830611743425768</v>
      </c>
      <c r="G15" s="100">
        <f t="shared" si="2"/>
        <v>2.0936971548387098E-4</v>
      </c>
    </row>
    <row r="16" spans="1:9">
      <c r="A16" s="78"/>
      <c r="B16" s="98" t="s">
        <v>22</v>
      </c>
      <c r="C16" s="91">
        <v>216.01230870719999</v>
      </c>
      <c r="D16" s="91">
        <v>754.86079580000001</v>
      </c>
      <c r="E16" s="85">
        <f t="shared" si="0"/>
        <v>8.6965529470046085E-2</v>
      </c>
      <c r="F16" s="86">
        <f t="shared" si="1"/>
        <v>0.28616177964080192</v>
      </c>
      <c r="G16" s="100">
        <f t="shared" si="2"/>
        <v>2.4886210680552995E-2</v>
      </c>
    </row>
    <row r="17" spans="1:8">
      <c r="A17" s="78"/>
      <c r="B17" s="98" t="s">
        <v>49</v>
      </c>
      <c r="C17" s="91">
        <v>0.72049918040000005</v>
      </c>
      <c r="D17" s="91">
        <v>5.1597464999999998</v>
      </c>
      <c r="E17" s="85">
        <f t="shared" si="0"/>
        <v>5.9444084101382489E-4</v>
      </c>
      <c r="F17" s="86">
        <f t="shared" si="1"/>
        <v>0.13963848425499201</v>
      </c>
      <c r="G17" s="104">
        <f t="shared" si="2"/>
        <v>8.3006818018433181E-5</v>
      </c>
    </row>
    <row r="18" spans="1:8">
      <c r="A18" s="78"/>
      <c r="B18" s="98" t="s">
        <v>24</v>
      </c>
      <c r="C18" s="91">
        <v>10.900309377079999</v>
      </c>
      <c r="D18" s="91">
        <v>107.44413299999999</v>
      </c>
      <c r="E18" s="85">
        <f t="shared" si="0"/>
        <v>1.2378356336405529E-2</v>
      </c>
      <c r="F18" s="86">
        <f t="shared" si="1"/>
        <v>0.10145095011451206</v>
      </c>
      <c r="G18" s="101">
        <f t="shared" si="2"/>
        <v>1.2557960111843317E-3</v>
      </c>
      <c r="H18" s="19"/>
    </row>
    <row r="19" spans="1:8">
      <c r="A19" s="78"/>
      <c r="B19" s="98" t="s">
        <v>26</v>
      </c>
      <c r="C19" s="91">
        <v>1852.7826398016</v>
      </c>
      <c r="D19" s="91">
        <v>2183.4833130000002</v>
      </c>
      <c r="E19" s="85">
        <f t="shared" si="0"/>
        <v>0.25155337707373276</v>
      </c>
      <c r="F19" s="86">
        <f t="shared" si="1"/>
        <v>0.84854444674274454</v>
      </c>
      <c r="G19" s="100">
        <f t="shared" si="2"/>
        <v>0.21345422117529955</v>
      </c>
      <c r="H19" s="19"/>
    </row>
    <row r="20" spans="1:8">
      <c r="A20" s="78"/>
      <c r="B20" s="98" t="s">
        <v>267</v>
      </c>
      <c r="C20" s="91">
        <v>1482.6026737331999</v>
      </c>
      <c r="D20" s="91">
        <v>7205.6568072999999</v>
      </c>
      <c r="E20" s="85">
        <f t="shared" si="0"/>
        <v>0.83014479346774195</v>
      </c>
      <c r="F20" s="86">
        <f t="shared" si="1"/>
        <v>0.20575538266424037</v>
      </c>
      <c r="G20" s="100">
        <f t="shared" si="2"/>
        <v>0.17080675964668202</v>
      </c>
      <c r="H20" s="19"/>
    </row>
    <row r="21" spans="1:8">
      <c r="A21" s="78"/>
      <c r="B21" s="98" t="s">
        <v>288</v>
      </c>
      <c r="C21" s="91">
        <v>195.428109968</v>
      </c>
      <c r="D21" s="91">
        <v>83.365316000000007</v>
      </c>
      <c r="E21" s="85">
        <f t="shared" si="0"/>
        <v>9.6042990783410144E-3</v>
      </c>
      <c r="F21" s="86">
        <f t="shared" si="1"/>
        <v>2.3442376199713557</v>
      </c>
      <c r="G21" s="100">
        <f t="shared" si="2"/>
        <v>2.2514759212903225E-2</v>
      </c>
    </row>
    <row r="22" spans="1:8">
      <c r="A22" s="78"/>
      <c r="B22" s="98" t="s">
        <v>33</v>
      </c>
      <c r="C22" s="91">
        <v>226.73573023200001</v>
      </c>
      <c r="D22" s="91">
        <v>842.03016019999995</v>
      </c>
      <c r="E22" s="85">
        <f t="shared" si="0"/>
        <v>9.7008082972350224E-2</v>
      </c>
      <c r="F22" s="86">
        <f t="shared" si="1"/>
        <v>0.26927269467182208</v>
      </c>
      <c r="G22" s="100">
        <f t="shared" si="2"/>
        <v>2.6121627906912442E-2</v>
      </c>
    </row>
    <row r="23" spans="1:8">
      <c r="A23" s="78"/>
      <c r="B23" s="98" t="s">
        <v>59</v>
      </c>
      <c r="C23" s="91">
        <v>61.7583969756</v>
      </c>
      <c r="D23" s="91">
        <v>547.90437540000005</v>
      </c>
      <c r="E23" s="85">
        <f t="shared" si="0"/>
        <v>6.3122623894009217E-2</v>
      </c>
      <c r="F23" s="86">
        <f t="shared" si="1"/>
        <v>0.1127174736111808</v>
      </c>
      <c r="G23" s="100">
        <f t="shared" si="2"/>
        <v>7.1150226930414744E-3</v>
      </c>
    </row>
    <row r="24" spans="1:8">
      <c r="A24" s="78"/>
      <c r="B24" s="98" t="s">
        <v>35</v>
      </c>
      <c r="C24" s="91">
        <v>785.50274096427995</v>
      </c>
      <c r="D24" s="91">
        <v>5893.7578730799996</v>
      </c>
      <c r="E24" s="85">
        <f t="shared" si="0"/>
        <v>0.67900436325806446</v>
      </c>
      <c r="F24" s="86">
        <f t="shared" si="1"/>
        <v>0.13327706327266997</v>
      </c>
      <c r="G24" s="100">
        <f t="shared" si="2"/>
        <v>9.0495707484364044E-2</v>
      </c>
    </row>
    <row r="25" spans="1:8">
      <c r="A25" s="78"/>
      <c r="B25" s="98" t="s">
        <v>287</v>
      </c>
      <c r="C25" s="91">
        <v>212.78201054039999</v>
      </c>
      <c r="D25" s="91">
        <v>1477.5895232</v>
      </c>
      <c r="E25" s="85">
        <f t="shared" si="0"/>
        <v>0.17022920774193548</v>
      </c>
      <c r="F25" s="86">
        <f>C25/D25</f>
        <v>0.14400617167315877</v>
      </c>
      <c r="G25" s="100">
        <f t="shared" si="2"/>
        <v>2.4514056513870966E-2</v>
      </c>
    </row>
    <row r="26" spans="1:8">
      <c r="A26" s="78"/>
      <c r="B26" s="98" t="s">
        <v>41</v>
      </c>
      <c r="C26" s="91">
        <v>0.72049918040000005</v>
      </c>
      <c r="D26" s="91">
        <v>5.1597464999999998</v>
      </c>
      <c r="E26" s="85">
        <f t="shared" si="0"/>
        <v>5.9444084101382489E-4</v>
      </c>
      <c r="F26" s="86">
        <f>C26/D26</f>
        <v>0.13963848425499201</v>
      </c>
      <c r="G26" s="104">
        <f t="shared" si="2"/>
        <v>8.3006818018433181E-5</v>
      </c>
    </row>
    <row r="27" spans="1:8">
      <c r="A27" s="78"/>
      <c r="B27" s="20" t="s">
        <v>230</v>
      </c>
      <c r="C27" s="21">
        <f>SUM(C8:C26)</f>
        <v>12111.504985514559</v>
      </c>
      <c r="D27" s="21">
        <f>SUM(D8:D26)</f>
        <v>31713.732341220002</v>
      </c>
      <c r="E27" s="17">
        <f>SUM(E8:E26)</f>
        <v>3.6536557996797239</v>
      </c>
      <c r="F27" s="10">
        <f>C27/D27</f>
        <v>0.38190096502052523</v>
      </c>
      <c r="G27" s="114">
        <f t="shared" si="2"/>
        <v>1.3953346757505252</v>
      </c>
    </row>
    <row r="28" spans="1:8">
      <c r="A28" s="78"/>
      <c r="B28" s="90"/>
      <c r="C28" s="91"/>
      <c r="D28" s="91"/>
      <c r="E28" s="85"/>
      <c r="F28" s="86"/>
      <c r="G28" s="99"/>
    </row>
    <row r="29" spans="1:8">
      <c r="A29" s="77" t="s">
        <v>187</v>
      </c>
      <c r="B29" s="98" t="s">
        <v>262</v>
      </c>
      <c r="C29" s="91">
        <v>148.10900111999999</v>
      </c>
      <c r="D29" s="91">
        <v>1101.1829808800001</v>
      </c>
      <c r="E29" s="85">
        <f t="shared" ref="E29:E36" si="3">D29/$I$3</f>
        <v>0.12686439871889402</v>
      </c>
      <c r="F29" s="86">
        <f t="shared" ref="F29:F37" si="4">C29/D29</f>
        <v>0.13449990028145919</v>
      </c>
      <c r="G29" s="100">
        <f t="shared" ref="G29:G37" si="5">C29/$I$3</f>
        <v>1.7063248976958524E-2</v>
      </c>
    </row>
    <row r="30" spans="1:8">
      <c r="A30" s="78"/>
      <c r="B30" s="98" t="s">
        <v>286</v>
      </c>
      <c r="C30" s="91">
        <v>923.46551862599995</v>
      </c>
      <c r="D30" s="91">
        <v>2578.0319287000002</v>
      </c>
      <c r="E30" s="85">
        <f t="shared" si="3"/>
        <v>0.29700828671658991</v>
      </c>
      <c r="F30" s="86">
        <f t="shared" si="4"/>
        <v>0.35820561737249978</v>
      </c>
      <c r="G30" s="100">
        <f t="shared" si="5"/>
        <v>0.10639003670806452</v>
      </c>
    </row>
    <row r="31" spans="1:8">
      <c r="A31" s="78"/>
      <c r="B31" s="98" t="s">
        <v>258</v>
      </c>
      <c r="C31" s="91">
        <v>200.3672766652</v>
      </c>
      <c r="D31" s="91">
        <v>64.749759999999995</v>
      </c>
      <c r="E31" s="85">
        <f t="shared" si="3"/>
        <v>7.4596497695852528E-3</v>
      </c>
      <c r="F31" s="86">
        <f t="shared" si="4"/>
        <v>3.0944867852050728</v>
      </c>
      <c r="G31" s="100">
        <f t="shared" si="5"/>
        <v>2.3083787634239631E-2</v>
      </c>
    </row>
    <row r="32" spans="1:8">
      <c r="A32" s="78"/>
      <c r="B32" s="98" t="s">
        <v>27</v>
      </c>
      <c r="C32" s="91">
        <v>8078.4648543000003</v>
      </c>
      <c r="D32" s="91">
        <v>8810.9045291999992</v>
      </c>
      <c r="E32" s="85">
        <f t="shared" si="3"/>
        <v>1.0150811669585253</v>
      </c>
      <c r="F32" s="86">
        <f t="shared" si="4"/>
        <v>0.91687122786626063</v>
      </c>
      <c r="G32" s="100">
        <f t="shared" si="5"/>
        <v>0.93069871593317977</v>
      </c>
    </row>
    <row r="33" spans="1:7">
      <c r="A33" s="78"/>
      <c r="B33" s="98" t="s">
        <v>30</v>
      </c>
      <c r="C33" s="91">
        <v>6.5376000000000003</v>
      </c>
      <c r="D33" s="91">
        <v>92.673094000000006</v>
      </c>
      <c r="E33" s="85">
        <f t="shared" si="3"/>
        <v>1.0676623732718894E-2</v>
      </c>
      <c r="F33" s="86">
        <f t="shared" si="4"/>
        <v>7.0544747324396015E-2</v>
      </c>
      <c r="G33" s="100">
        <f t="shared" si="5"/>
        <v>7.5317972350230416E-4</v>
      </c>
    </row>
    <row r="34" spans="1:7">
      <c r="A34" s="78"/>
      <c r="B34" s="98" t="s">
        <v>32</v>
      </c>
      <c r="C34" s="91">
        <v>2642.3584684973998</v>
      </c>
      <c r="D34" s="91">
        <v>2599.3184123000001</v>
      </c>
      <c r="E34" s="85">
        <f t="shared" si="3"/>
        <v>0.29946064657834104</v>
      </c>
      <c r="F34" s="86">
        <f t="shared" si="4"/>
        <v>1.0165582084879381</v>
      </c>
      <c r="G34" s="100">
        <f t="shared" si="5"/>
        <v>0.30441917839831795</v>
      </c>
    </row>
    <row r="35" spans="1:7">
      <c r="A35" s="78"/>
      <c r="B35" s="98" t="s">
        <v>253</v>
      </c>
      <c r="C35" s="91">
        <v>9.4962889439999998</v>
      </c>
      <c r="D35" s="91">
        <v>25.495218000000001</v>
      </c>
      <c r="E35" s="85">
        <f t="shared" si="3"/>
        <v>2.9372370967741938E-3</v>
      </c>
      <c r="F35" s="86">
        <f t="shared" si="4"/>
        <v>0.37247333770591801</v>
      </c>
      <c r="G35" s="100">
        <f t="shared" si="5"/>
        <v>1.0940425050691245E-3</v>
      </c>
    </row>
    <row r="36" spans="1:7">
      <c r="A36" s="78"/>
      <c r="B36" s="98" t="s">
        <v>42</v>
      </c>
      <c r="C36" s="91">
        <v>455.63401183000002</v>
      </c>
      <c r="D36" s="91">
        <v>543.08861200000001</v>
      </c>
      <c r="E36" s="85">
        <f t="shared" si="3"/>
        <v>6.2567812442396314E-2</v>
      </c>
      <c r="F36" s="86">
        <f t="shared" si="4"/>
        <v>0.83896808322322181</v>
      </c>
      <c r="G36" s="100">
        <f t="shared" si="5"/>
        <v>5.2492397676267281E-2</v>
      </c>
    </row>
    <row r="37" spans="1:7">
      <c r="A37" s="78"/>
      <c r="B37" s="20" t="s">
        <v>230</v>
      </c>
      <c r="C37" s="21">
        <f>SUM(C29:C36)</f>
        <v>12464.433019982598</v>
      </c>
      <c r="D37" s="21">
        <f>SUM(D29:D36)</f>
        <v>15815.444535079998</v>
      </c>
      <c r="E37" s="16">
        <f>SUM(E29:E36)</f>
        <v>1.8220558220138248</v>
      </c>
      <c r="F37" s="10">
        <f t="shared" si="4"/>
        <v>0.78811777894294577</v>
      </c>
      <c r="G37" s="114">
        <f t="shared" si="5"/>
        <v>1.4359945875555988</v>
      </c>
    </row>
    <row r="38" spans="1:7">
      <c r="A38" s="78"/>
      <c r="B38" s="90"/>
      <c r="C38" s="91"/>
      <c r="D38" s="91"/>
      <c r="E38" s="85"/>
      <c r="F38" s="86"/>
      <c r="G38" s="99"/>
    </row>
    <row r="39" spans="1:7">
      <c r="A39" s="78"/>
      <c r="B39" s="90"/>
      <c r="C39" s="91"/>
      <c r="D39" s="91"/>
      <c r="E39" s="85"/>
      <c r="F39" s="86"/>
      <c r="G39" s="99"/>
    </row>
    <row r="40" spans="1:7">
      <c r="A40" s="77" t="s">
        <v>145</v>
      </c>
      <c r="B40" s="98" t="s">
        <v>285</v>
      </c>
      <c r="C40" s="91">
        <v>3.99922698</v>
      </c>
      <c r="D40" s="91">
        <v>84.174688000000003</v>
      </c>
      <c r="E40" s="85">
        <f t="shared" ref="E40:E46" si="6">D40/$I$3</f>
        <v>9.6975447004608306E-3</v>
      </c>
      <c r="F40" s="86">
        <f t="shared" ref="F40:F47" si="7">C40/D40</f>
        <v>4.7511040135961059E-2</v>
      </c>
      <c r="G40" s="101">
        <f t="shared" ref="G40:G47" si="8">C40/$I$3</f>
        <v>4.6074043548387098E-4</v>
      </c>
    </row>
    <row r="41" spans="1:7">
      <c r="A41" s="78"/>
      <c r="B41" s="98" t="s">
        <v>43</v>
      </c>
      <c r="C41" s="91">
        <v>7.2356249999999998</v>
      </c>
      <c r="D41" s="91">
        <v>5.1597464999999998</v>
      </c>
      <c r="E41" s="85">
        <f t="shared" si="6"/>
        <v>5.9444084101382489E-4</v>
      </c>
      <c r="F41" s="86">
        <f t="shared" si="7"/>
        <v>1.4023218001116915</v>
      </c>
      <c r="G41" s="101">
        <f t="shared" si="8"/>
        <v>8.3359735023041471E-4</v>
      </c>
    </row>
    <row r="42" spans="1:7">
      <c r="A42" s="78"/>
      <c r="B42" s="98" t="s">
        <v>15</v>
      </c>
      <c r="C42" s="91">
        <v>19.339715595000001</v>
      </c>
      <c r="D42" s="91">
        <v>636.28779780000002</v>
      </c>
      <c r="E42" s="85">
        <f t="shared" si="6"/>
        <v>7.3305045829493085E-2</v>
      </c>
      <c r="F42" s="86">
        <f t="shared" si="7"/>
        <v>3.0394603922734537E-2</v>
      </c>
      <c r="G42" s="100">
        <f t="shared" si="8"/>
        <v>2.2280778335253457E-3</v>
      </c>
    </row>
    <row r="43" spans="1:7">
      <c r="A43" s="78"/>
      <c r="B43" s="98" t="s">
        <v>249</v>
      </c>
      <c r="C43" s="91">
        <v>6.3461087928</v>
      </c>
      <c r="D43" s="91">
        <v>113.4334858</v>
      </c>
      <c r="E43" s="85">
        <f t="shared" si="6"/>
        <v>1.3068373940092165E-2</v>
      </c>
      <c r="F43" s="86">
        <f t="shared" si="7"/>
        <v>5.5945638521495561E-2</v>
      </c>
      <c r="G43" s="101">
        <f t="shared" si="8"/>
        <v>7.3111852451612899E-4</v>
      </c>
    </row>
    <row r="44" spans="1:7">
      <c r="A44" s="78"/>
      <c r="B44" s="98" t="s">
        <v>25</v>
      </c>
      <c r="C44" s="91">
        <v>588.80186105519999</v>
      </c>
      <c r="D44" s="91">
        <v>1878.3096003999999</v>
      </c>
      <c r="E44" s="85">
        <f t="shared" si="6"/>
        <v>0.2163951152534562</v>
      </c>
      <c r="F44" s="86">
        <f t="shared" si="7"/>
        <v>0.31347433933671548</v>
      </c>
      <c r="G44" s="100">
        <f t="shared" si="8"/>
        <v>6.7834315789769589E-2</v>
      </c>
    </row>
    <row r="45" spans="1:7">
      <c r="A45" s="78"/>
      <c r="B45" s="98" t="s">
        <v>247</v>
      </c>
      <c r="C45" s="91">
        <v>0.97529428620000003</v>
      </c>
      <c r="D45" s="91">
        <v>13.86454236</v>
      </c>
      <c r="E45" s="85">
        <f t="shared" si="6"/>
        <v>1.5972975069124423E-3</v>
      </c>
      <c r="F45" s="86">
        <f t="shared" si="7"/>
        <v>7.0344499001552332E-2</v>
      </c>
      <c r="G45" s="101">
        <f t="shared" si="8"/>
        <v>1.1236109288018433E-4</v>
      </c>
    </row>
    <row r="46" spans="1:7">
      <c r="A46" s="78"/>
      <c r="B46" s="98" t="s">
        <v>40</v>
      </c>
      <c r="C46" s="91">
        <v>3.50034</v>
      </c>
      <c r="D46" s="91">
        <v>66.562753279999995</v>
      </c>
      <c r="E46" s="85">
        <f t="shared" si="6"/>
        <v>7.6685199631336401E-3</v>
      </c>
      <c r="F46" s="86">
        <f t="shared" si="7"/>
        <v>5.2587067504188435E-2</v>
      </c>
      <c r="G46" s="101">
        <f t="shared" si="8"/>
        <v>4.0326497695852533E-4</v>
      </c>
    </row>
    <row r="47" spans="1:7">
      <c r="A47" s="78"/>
      <c r="B47" s="20" t="s">
        <v>230</v>
      </c>
      <c r="C47" s="21">
        <f>SUM(C40:C46)</f>
        <v>630.19817170919998</v>
      </c>
      <c r="D47" s="21">
        <f>SUM(D40:D46)</f>
        <v>2797.7926141399998</v>
      </c>
      <c r="E47" s="15">
        <f>SUM(E40:E46)</f>
        <v>0.32232633803456218</v>
      </c>
      <c r="F47" s="10">
        <f t="shared" si="7"/>
        <v>0.22524835061905174</v>
      </c>
      <c r="G47" s="109">
        <f t="shared" si="8"/>
        <v>7.2603476003364059E-2</v>
      </c>
    </row>
    <row r="48" spans="1:7">
      <c r="A48" s="78"/>
      <c r="B48" s="90"/>
      <c r="C48" s="91"/>
      <c r="D48" s="91"/>
      <c r="E48" s="85"/>
      <c r="F48" s="86"/>
      <c r="G48" s="99"/>
    </row>
    <row r="49" spans="1:7">
      <c r="A49" s="77" t="s">
        <v>243</v>
      </c>
      <c r="B49" s="98" t="s">
        <v>111</v>
      </c>
      <c r="C49" s="91">
        <v>158.2609226324</v>
      </c>
      <c r="D49" s="91">
        <v>56.656039999999997</v>
      </c>
      <c r="E49" s="85">
        <f>D49/$I$3</f>
        <v>6.5271935483870967E-3</v>
      </c>
      <c r="F49" s="87">
        <f>C49/D49</f>
        <v>2.7933636490019422</v>
      </c>
      <c r="G49" s="100">
        <f>C49/$I$3</f>
        <v>1.8232825188064516E-2</v>
      </c>
    </row>
    <row r="50" spans="1:7">
      <c r="A50" s="78"/>
      <c r="B50" s="98" t="s">
        <v>131</v>
      </c>
      <c r="C50" s="91">
        <v>11.679772888</v>
      </c>
      <c r="D50" s="91">
        <v>56.656039999999997</v>
      </c>
      <c r="E50" s="85">
        <f>D50/$I$3</f>
        <v>6.5271935483870967E-3</v>
      </c>
      <c r="F50" s="87">
        <f>C50/D50</f>
        <v>0.20615229881933156</v>
      </c>
      <c r="G50" s="100">
        <f>C50/$I$3</f>
        <v>1.3455959548387098E-3</v>
      </c>
    </row>
    <row r="51" spans="1:7">
      <c r="A51" s="78"/>
      <c r="B51" s="20" t="s">
        <v>230</v>
      </c>
      <c r="C51" s="21">
        <f>SUM(C49:C50)</f>
        <v>169.9406955204</v>
      </c>
      <c r="D51" s="21">
        <f>SUM(D49:D50)</f>
        <v>113.31207999999999</v>
      </c>
      <c r="E51" s="17">
        <f>SUM(E49:E50)</f>
        <v>1.3054387096774193E-2</v>
      </c>
      <c r="F51" s="10">
        <f>C51/D51</f>
        <v>1.499757973910637</v>
      </c>
      <c r="G51" s="109">
        <f>C51/$I$3</f>
        <v>1.9578421142903226E-2</v>
      </c>
    </row>
    <row r="52" spans="1:7">
      <c r="A52" s="78"/>
      <c r="B52" s="90"/>
      <c r="C52" s="91"/>
      <c r="D52" s="91"/>
      <c r="E52" s="85"/>
      <c r="F52" s="86"/>
      <c r="G52" s="99"/>
    </row>
    <row r="53" spans="1:7">
      <c r="A53" s="92" t="s">
        <v>238</v>
      </c>
      <c r="B53" s="93" t="s">
        <v>284</v>
      </c>
      <c r="C53" s="145">
        <v>0.3213866454</v>
      </c>
      <c r="D53" s="94">
        <v>67.744436399999998</v>
      </c>
      <c r="E53" s="95">
        <f>D53/$I$3</f>
        <v>7.804658571428571E-3</v>
      </c>
      <c r="F53" s="146">
        <f>C53/D53</f>
        <v>4.7441039069593622E-3</v>
      </c>
      <c r="G53" s="105">
        <f>C53/$I$3</f>
        <v>3.7026111221198159E-5</v>
      </c>
    </row>
    <row r="54" spans="1:7" ht="15.75" customHeight="1">
      <c r="A54" s="281" t="s">
        <v>2</v>
      </c>
      <c r="B54" s="282"/>
      <c r="C54" s="282"/>
      <c r="D54" s="282"/>
      <c r="E54" s="282"/>
      <c r="F54" s="282"/>
      <c r="G54" s="283"/>
    </row>
    <row r="55" spans="1:7" ht="27.75" customHeight="1">
      <c r="A55" s="284" t="s">
        <v>380</v>
      </c>
      <c r="B55" s="285"/>
      <c r="C55" s="285"/>
      <c r="D55" s="285"/>
      <c r="E55" s="285"/>
      <c r="F55" s="285"/>
      <c r="G55" s="286"/>
    </row>
    <row r="56" spans="1:7" ht="14" thickBot="1">
      <c r="A56" s="293" t="s">
        <v>381</v>
      </c>
      <c r="B56" s="294"/>
      <c r="C56" s="294"/>
      <c r="D56" s="294"/>
      <c r="E56" s="294"/>
      <c r="F56" s="294"/>
      <c r="G56" s="295"/>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sheetData>
  <mergeCells count="4">
    <mergeCell ref="A1:G1"/>
    <mergeCell ref="A54:G54"/>
    <mergeCell ref="A55:G55"/>
    <mergeCell ref="A56:G56"/>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E4077-576C-E649-8FEE-E6BF44DB17F2}">
  <sheetPr>
    <pageSetUpPr fitToPage="1"/>
  </sheetPr>
  <dimension ref="A1:I23"/>
  <sheetViews>
    <sheetView workbookViewId="0">
      <selection activeCell="B10" sqref="B10"/>
    </sheetView>
  </sheetViews>
  <sheetFormatPr defaultColWidth="10.83203125" defaultRowHeight="13"/>
  <cols>
    <col min="1" max="1" width="19.1640625" style="8" customWidth="1"/>
    <col min="2" max="2" width="35.6640625" style="8" customWidth="1"/>
    <col min="3" max="5" width="14.33203125" style="8" customWidth="1"/>
    <col min="6" max="6" width="15.6640625" style="8" customWidth="1"/>
    <col min="7" max="7" width="16" style="8" customWidth="1"/>
    <col min="8" max="16384" width="10.83203125" style="8"/>
  </cols>
  <sheetData>
    <row r="1" spans="1:9" ht="30" customHeight="1">
      <c r="A1" s="296" t="s">
        <v>404</v>
      </c>
      <c r="B1" s="297"/>
      <c r="C1" s="297"/>
      <c r="D1" s="297"/>
      <c r="E1" s="297"/>
      <c r="F1" s="297"/>
      <c r="G1" s="298"/>
    </row>
    <row r="2" spans="1:9" ht="64">
      <c r="A2" s="96" t="s">
        <v>242</v>
      </c>
      <c r="B2" s="82" t="s">
        <v>224</v>
      </c>
      <c r="C2" s="82" t="s">
        <v>375</v>
      </c>
      <c r="D2" s="82" t="s">
        <v>376</v>
      </c>
      <c r="E2" s="83" t="s">
        <v>377</v>
      </c>
      <c r="F2" s="84" t="s">
        <v>241</v>
      </c>
      <c r="G2" s="97" t="s">
        <v>368</v>
      </c>
      <c r="I2" s="112" t="s">
        <v>386</v>
      </c>
    </row>
    <row r="3" spans="1:9" s="121" customFormat="1" ht="26">
      <c r="A3" s="124" t="s">
        <v>95</v>
      </c>
      <c r="B3" s="116" t="s">
        <v>289</v>
      </c>
      <c r="C3" s="117">
        <v>2489.5651618883999</v>
      </c>
      <c r="D3" s="117">
        <v>229.456962</v>
      </c>
      <c r="E3" s="118">
        <f>D3/$I$3</f>
        <v>7.2843480000000002E-2</v>
      </c>
      <c r="F3" s="119">
        <f t="shared" ref="F3:F12" si="0">C3/D3</f>
        <v>10.849813142250179</v>
      </c>
      <c r="G3" s="120">
        <f>C3/$I$3</f>
        <v>0.79033814663123803</v>
      </c>
      <c r="I3" s="113">
        <v>3150</v>
      </c>
    </row>
    <row r="4" spans="1:9">
      <c r="A4" s="78"/>
      <c r="B4" s="90" t="s">
        <v>293</v>
      </c>
      <c r="C4" s="91">
        <v>77.267894400000003</v>
      </c>
      <c r="D4" s="91">
        <v>433.1758944</v>
      </c>
      <c r="E4" s="118">
        <f t="shared" ref="E4:E11" si="1">D4/$I$3</f>
        <v>0.13751615695238095</v>
      </c>
      <c r="F4" s="86">
        <f t="shared" si="0"/>
        <v>0.17837533297420716</v>
      </c>
      <c r="G4" s="120">
        <f t="shared" ref="G4:G20" si="2">C4/$I$3</f>
        <v>2.4529490285714287E-2</v>
      </c>
      <c r="I4" s="122"/>
    </row>
    <row r="5" spans="1:9">
      <c r="A5" s="78"/>
      <c r="B5" s="90" t="s">
        <v>227</v>
      </c>
      <c r="C5" s="91">
        <v>3787.2055205199999</v>
      </c>
      <c r="D5" s="91">
        <v>6153.9790647999998</v>
      </c>
      <c r="E5" s="118">
        <f t="shared" si="1"/>
        <v>1.9536441475555555</v>
      </c>
      <c r="F5" s="86">
        <f t="shared" si="0"/>
        <v>0.61540760549257434</v>
      </c>
      <c r="G5" s="120">
        <f t="shared" si="2"/>
        <v>1.202287466831746</v>
      </c>
      <c r="I5" s="122"/>
    </row>
    <row r="6" spans="1:9">
      <c r="A6" s="78"/>
      <c r="B6" s="90" t="s">
        <v>280</v>
      </c>
      <c r="C6" s="91">
        <v>26.663419999999999</v>
      </c>
      <c r="D6" s="91">
        <v>14.164009999999999</v>
      </c>
      <c r="E6" s="118">
        <f t="shared" si="1"/>
        <v>4.4965111111111107E-3</v>
      </c>
      <c r="F6" s="86">
        <f t="shared" si="0"/>
        <v>1.8824767844699346</v>
      </c>
      <c r="G6" s="120">
        <f t="shared" si="2"/>
        <v>8.4645777777777771E-3</v>
      </c>
      <c r="I6" s="122"/>
    </row>
    <row r="7" spans="1:9">
      <c r="A7" s="78"/>
      <c r="B7" s="90" t="s">
        <v>225</v>
      </c>
      <c r="C7" s="91">
        <v>2247.76972656</v>
      </c>
      <c r="D7" s="91">
        <v>4988.8071336000003</v>
      </c>
      <c r="E7" s="118">
        <f t="shared" si="1"/>
        <v>1.5837482963809524</v>
      </c>
      <c r="F7" s="86">
        <f t="shared" si="0"/>
        <v>0.45056256262566213</v>
      </c>
      <c r="G7" s="120">
        <f t="shared" si="2"/>
        <v>0.71357769097142854</v>
      </c>
      <c r="I7" s="121"/>
    </row>
    <row r="8" spans="1:9">
      <c r="A8" s="78"/>
      <c r="B8" s="90" t="s">
        <v>133</v>
      </c>
      <c r="C8" s="91">
        <v>1031.5494352799999</v>
      </c>
      <c r="D8" s="91">
        <v>378.94797039999997</v>
      </c>
      <c r="E8" s="118">
        <f t="shared" si="1"/>
        <v>0.12030094298412698</v>
      </c>
      <c r="F8" s="86">
        <f t="shared" si="0"/>
        <v>2.7221400188293501</v>
      </c>
      <c r="G8" s="120">
        <f t="shared" si="2"/>
        <v>0.32747601119999997</v>
      </c>
      <c r="I8" s="121"/>
    </row>
    <row r="9" spans="1:9">
      <c r="A9" s="78"/>
      <c r="B9" s="90" t="s">
        <v>287</v>
      </c>
      <c r="C9" s="91">
        <v>111.3332168546</v>
      </c>
      <c r="D9" s="91">
        <v>596.87138140000002</v>
      </c>
      <c r="E9" s="118">
        <f t="shared" si="1"/>
        <v>0.18948297822222224</v>
      </c>
      <c r="F9" s="86">
        <f t="shared" si="0"/>
        <v>0.18652798630328163</v>
      </c>
      <c r="G9" s="120">
        <f t="shared" si="2"/>
        <v>3.5343878366539683E-2</v>
      </c>
      <c r="I9" s="121"/>
    </row>
    <row r="10" spans="1:9">
      <c r="A10" s="78"/>
      <c r="B10" s="90" t="s">
        <v>266</v>
      </c>
      <c r="C10" s="91">
        <v>0.51477017000000003</v>
      </c>
      <c r="D10" s="91">
        <v>11.2907394</v>
      </c>
      <c r="E10" s="118">
        <f t="shared" si="1"/>
        <v>3.5843617142857142E-3</v>
      </c>
      <c r="F10" s="86">
        <f t="shared" si="0"/>
        <v>4.559224615528723E-2</v>
      </c>
      <c r="G10" s="120">
        <f t="shared" si="2"/>
        <v>1.634191015873016E-4</v>
      </c>
      <c r="I10" s="121"/>
    </row>
    <row r="11" spans="1:9">
      <c r="A11" s="78"/>
      <c r="B11" s="90" t="s">
        <v>265</v>
      </c>
      <c r="C11" s="91">
        <v>3.2084622649999998E-2</v>
      </c>
      <c r="D11" s="91">
        <v>176.20028439999999</v>
      </c>
      <c r="E11" s="118">
        <f t="shared" si="1"/>
        <v>5.5936598222222217E-2</v>
      </c>
      <c r="F11" s="86">
        <f t="shared" si="0"/>
        <v>1.8209177561350178E-4</v>
      </c>
      <c r="G11" s="120">
        <f t="shared" si="2"/>
        <v>1.0185594492063492E-5</v>
      </c>
    </row>
    <row r="12" spans="1:9">
      <c r="A12" s="78"/>
      <c r="B12" s="20" t="s">
        <v>230</v>
      </c>
      <c r="C12" s="21">
        <f>SUM(C3:C11)</f>
        <v>9771.9012302956489</v>
      </c>
      <c r="D12" s="21">
        <f>SUM(D3:D11)</f>
        <v>12982.893440400001</v>
      </c>
      <c r="E12" s="16">
        <f>SUM(E3:E11)</f>
        <v>4.1215534731428569</v>
      </c>
      <c r="F12" s="10">
        <f t="shared" si="0"/>
        <v>0.75267514711994576</v>
      </c>
      <c r="G12" s="148">
        <f t="shared" si="2"/>
        <v>3.1021908667605236</v>
      </c>
    </row>
    <row r="13" spans="1:9">
      <c r="A13" s="78"/>
      <c r="B13" s="90"/>
      <c r="C13" s="91"/>
      <c r="D13" s="91"/>
      <c r="E13" s="85"/>
      <c r="F13" s="86"/>
      <c r="G13" s="99"/>
    </row>
    <row r="14" spans="1:9">
      <c r="A14" s="77" t="s">
        <v>145</v>
      </c>
      <c r="B14" s="90" t="s">
        <v>285</v>
      </c>
      <c r="C14" s="91">
        <v>2.1732012526000002</v>
      </c>
      <c r="D14" s="91">
        <v>45.486706400000003</v>
      </c>
      <c r="E14" s="118">
        <f t="shared" ref="E14:E17" si="3">D14/$I$3</f>
        <v>1.4440224253968254E-2</v>
      </c>
      <c r="F14" s="86">
        <f>C14/D14</f>
        <v>4.7776623646683725E-2</v>
      </c>
      <c r="G14" s="120">
        <f t="shared" si="2"/>
        <v>6.8990515955555561E-4</v>
      </c>
    </row>
    <row r="15" spans="1:9">
      <c r="A15" s="78"/>
      <c r="B15" s="90" t="s">
        <v>218</v>
      </c>
      <c r="C15" s="91">
        <v>204.2809177444</v>
      </c>
      <c r="D15" s="91">
        <v>45.486706400000003</v>
      </c>
      <c r="E15" s="118">
        <f t="shared" si="3"/>
        <v>1.4440224253968254E-2</v>
      </c>
      <c r="F15" s="86">
        <f>C15/D15</f>
        <v>4.4910026227882698</v>
      </c>
      <c r="G15" s="120">
        <f t="shared" si="2"/>
        <v>6.4851084998222217E-2</v>
      </c>
    </row>
    <row r="16" spans="1:9" ht="26">
      <c r="A16" s="78"/>
      <c r="B16" s="90" t="s">
        <v>292</v>
      </c>
      <c r="C16" s="91">
        <v>49.171196399999999</v>
      </c>
      <c r="D16" s="91">
        <v>168.58004701999999</v>
      </c>
      <c r="E16" s="118">
        <f t="shared" si="3"/>
        <v>5.3517475244444446E-2</v>
      </c>
      <c r="F16" s="86">
        <f>C16/D16</f>
        <v>0.29167862549098961</v>
      </c>
      <c r="G16" s="120">
        <f t="shared" si="2"/>
        <v>1.5609903619047618E-2</v>
      </c>
    </row>
    <row r="17" spans="1:7">
      <c r="A17" s="78"/>
      <c r="B17" s="90" t="s">
        <v>271</v>
      </c>
      <c r="C17" s="91">
        <v>5.9047240000000001E-3</v>
      </c>
      <c r="D17" s="91">
        <v>30.0681698</v>
      </c>
      <c r="E17" s="118">
        <f t="shared" si="3"/>
        <v>9.5454507301587308E-3</v>
      </c>
      <c r="F17" s="86">
        <f>C17/D17</f>
        <v>1.9637789859760604E-4</v>
      </c>
      <c r="G17" s="120">
        <f t="shared" si="2"/>
        <v>1.8745155555555556E-6</v>
      </c>
    </row>
    <row r="18" spans="1:7">
      <c r="A18" s="78"/>
      <c r="B18" s="20" t="s">
        <v>230</v>
      </c>
      <c r="C18" s="21">
        <f>SUM(C14:C17)</f>
        <v>255.63122012100001</v>
      </c>
      <c r="D18" s="21">
        <f>SUM(D14:D17)</f>
        <v>289.62162962000002</v>
      </c>
      <c r="E18" s="16">
        <f>SUM(E14:E17)</f>
        <v>9.1943374482539683E-2</v>
      </c>
      <c r="F18" s="10">
        <f>C18/D18</f>
        <v>0.8826385669343918</v>
      </c>
      <c r="G18" s="148">
        <f t="shared" si="2"/>
        <v>8.1152768292380953E-2</v>
      </c>
    </row>
    <row r="19" spans="1:7">
      <c r="A19" s="78"/>
      <c r="B19" s="90"/>
      <c r="C19" s="91"/>
      <c r="D19" s="91"/>
      <c r="E19" s="85"/>
      <c r="F19" s="86"/>
      <c r="G19" s="99"/>
    </row>
    <row r="20" spans="1:7">
      <c r="A20" s="92" t="s">
        <v>238</v>
      </c>
      <c r="B20" s="93" t="s">
        <v>284</v>
      </c>
      <c r="C20" s="94">
        <v>0.98785678399999999</v>
      </c>
      <c r="D20" s="94">
        <v>225.24822760000001</v>
      </c>
      <c r="E20" s="147">
        <f>D20/$I$3</f>
        <v>7.1507373841269845E-2</v>
      </c>
      <c r="F20" s="146">
        <f>C20/D20</f>
        <v>4.3856362135477238E-3</v>
      </c>
      <c r="G20" s="149">
        <f t="shared" si="2"/>
        <v>3.1360532825396823E-4</v>
      </c>
    </row>
    <row r="21" spans="1:7" ht="15.75" customHeight="1">
      <c r="A21" s="299" t="s">
        <v>2</v>
      </c>
      <c r="B21" s="300"/>
      <c r="C21" s="300"/>
      <c r="D21" s="300"/>
      <c r="E21" s="300"/>
      <c r="F21" s="300"/>
      <c r="G21" s="301"/>
    </row>
    <row r="22" spans="1:7" ht="28.5" customHeight="1">
      <c r="A22" s="302" t="s">
        <v>283</v>
      </c>
      <c r="B22" s="303"/>
      <c r="C22" s="303"/>
      <c r="D22" s="303"/>
      <c r="E22" s="303"/>
      <c r="F22" s="303"/>
      <c r="G22" s="304"/>
    </row>
    <row r="23" spans="1:7" ht="15" thickBot="1">
      <c r="A23" s="305" t="s">
        <v>282</v>
      </c>
      <c r="B23" s="306"/>
      <c r="C23" s="306"/>
      <c r="D23" s="306"/>
      <c r="E23" s="306"/>
      <c r="F23" s="306"/>
      <c r="G23" s="307"/>
    </row>
  </sheetData>
  <mergeCells count="4">
    <mergeCell ref="A1:G1"/>
    <mergeCell ref="A21:G21"/>
    <mergeCell ref="A22:G22"/>
    <mergeCell ref="A23:G23"/>
  </mergeCells>
  <printOptions horizontalCentered="1" gridLines="1"/>
  <pageMargins left="0.7" right="0.7" top="0.75" bottom="0.75" header="0.3" footer="0.3"/>
  <pageSetup scale="6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D83BB-EDA3-D64E-AAB8-C5901FDF88E7}">
  <sheetPr>
    <pageSetUpPr fitToPage="1"/>
  </sheetPr>
  <dimension ref="A1:J184"/>
  <sheetViews>
    <sheetView workbookViewId="0">
      <pane ySplit="2" topLeftCell="A3" activePane="bottomLeft" state="frozen"/>
      <selection pane="bottomLeft" activeCell="B13" sqref="B13"/>
    </sheetView>
  </sheetViews>
  <sheetFormatPr defaultColWidth="18.33203125" defaultRowHeight="15.5"/>
  <cols>
    <col min="1" max="1" width="18.33203125" style="8" customWidth="1"/>
    <col min="2" max="2" width="26" style="12" customWidth="1"/>
    <col min="3" max="4" width="12.33203125" style="8" customWidth="1"/>
    <col min="5" max="5" width="12.5" style="13" customWidth="1"/>
    <col min="6" max="6" width="15.1640625" style="9" customWidth="1"/>
    <col min="7" max="7" width="18.33203125" style="9"/>
    <col min="8" max="16384" width="18.33203125" style="8"/>
  </cols>
  <sheetData>
    <row r="1" spans="1:10" s="150" customFormat="1" ht="30" customHeight="1">
      <c r="A1" s="296" t="s">
        <v>362</v>
      </c>
      <c r="B1" s="297"/>
      <c r="C1" s="297"/>
      <c r="D1" s="297"/>
      <c r="E1" s="297"/>
      <c r="F1" s="297"/>
      <c r="G1" s="298"/>
    </row>
    <row r="2" spans="1:10" s="151" customFormat="1" ht="62">
      <c r="A2" s="96" t="s">
        <v>242</v>
      </c>
      <c r="B2" s="82" t="s">
        <v>224</v>
      </c>
      <c r="C2" s="82" t="s">
        <v>370</v>
      </c>
      <c r="D2" s="82" t="s">
        <v>371</v>
      </c>
      <c r="E2" s="83" t="s">
        <v>372</v>
      </c>
      <c r="F2" s="84" t="s">
        <v>241</v>
      </c>
      <c r="G2" s="97" t="s">
        <v>368</v>
      </c>
      <c r="I2" s="112" t="s">
        <v>385</v>
      </c>
    </row>
    <row r="3" spans="1:10" s="159" customFormat="1" ht="13">
      <c r="A3" s="195" t="s">
        <v>354</v>
      </c>
      <c r="B3" s="116" t="s">
        <v>353</v>
      </c>
      <c r="C3" s="155">
        <v>13.850786360000001</v>
      </c>
      <c r="D3" s="155">
        <v>27.959755739999999</v>
      </c>
      <c r="E3" s="156">
        <f>D3/$I$3</f>
        <v>6.1909914839909652E-4</v>
      </c>
      <c r="F3" s="157">
        <f>C3/D3</f>
        <v>0.49538295286981648</v>
      </c>
      <c r="G3" s="158">
        <f>C3/$I$3</f>
        <v>3.0669116425313317E-4</v>
      </c>
      <c r="I3" s="160">
        <f>J6</f>
        <v>45162</v>
      </c>
    </row>
    <row r="4" spans="1:10" s="159" customFormat="1" ht="13">
      <c r="A4" s="195"/>
      <c r="B4" s="116"/>
      <c r="C4" s="155"/>
      <c r="D4" s="155"/>
      <c r="E4" s="156"/>
      <c r="F4" s="157"/>
      <c r="G4" s="161"/>
      <c r="I4" s="121" t="s">
        <v>352</v>
      </c>
    </row>
    <row r="5" spans="1:10" s="159" customFormat="1" ht="13">
      <c r="A5" s="195" t="s">
        <v>414</v>
      </c>
      <c r="B5" s="116" t="s">
        <v>351</v>
      </c>
      <c r="C5" s="155">
        <v>13.62</v>
      </c>
      <c r="D5" s="155">
        <v>4.0468599999999997</v>
      </c>
      <c r="E5" s="156">
        <f>D5/$I$3</f>
        <v>8.9607634737168409E-5</v>
      </c>
      <c r="F5" s="157">
        <f>C5/D5</f>
        <v>3.3655723202680599</v>
      </c>
      <c r="G5" s="158">
        <f>C5/$I$3</f>
        <v>3.0158097515610465E-4</v>
      </c>
      <c r="I5" s="162" t="s">
        <v>350</v>
      </c>
      <c r="J5" s="162" t="s">
        <v>240</v>
      </c>
    </row>
    <row r="6" spans="1:10" s="159" customFormat="1" ht="12.75" customHeight="1">
      <c r="A6" s="195"/>
      <c r="B6" s="116"/>
      <c r="C6" s="155"/>
      <c r="D6" s="155"/>
      <c r="E6" s="156"/>
      <c r="F6" s="157"/>
      <c r="G6" s="161"/>
      <c r="I6" s="163" t="s">
        <v>0</v>
      </c>
      <c r="J6" s="164">
        <v>45162</v>
      </c>
    </row>
    <row r="7" spans="1:10" s="159" customFormat="1">
      <c r="A7" s="195" t="s">
        <v>237</v>
      </c>
      <c r="B7" s="116" t="s">
        <v>269</v>
      </c>
      <c r="C7" s="155">
        <v>83404.055852523001</v>
      </c>
      <c r="D7" s="155">
        <v>241.16452798</v>
      </c>
      <c r="E7" s="156">
        <f t="shared" ref="E7:E9" si="0">D7/$I$3</f>
        <v>5.3399877768920776E-3</v>
      </c>
      <c r="F7" s="157">
        <f>C7/D7</f>
        <v>345.83882029051875</v>
      </c>
      <c r="G7" s="185">
        <f>C7/$I$3</f>
        <v>1.8467750731261459</v>
      </c>
      <c r="I7" s="163" t="s">
        <v>1</v>
      </c>
      <c r="J7" s="164">
        <v>3866</v>
      </c>
    </row>
    <row r="8" spans="1:10" s="159" customFormat="1" ht="13">
      <c r="A8" s="196"/>
      <c r="B8" s="116" t="s">
        <v>349</v>
      </c>
      <c r="C8" s="155">
        <v>5.4417075600000002</v>
      </c>
      <c r="D8" s="155">
        <v>88.221547999999999</v>
      </c>
      <c r="E8" s="156">
        <f t="shared" si="0"/>
        <v>1.9534464372702714E-3</v>
      </c>
      <c r="F8" s="157">
        <f>C8/D8</f>
        <v>6.1682295123635787E-2</v>
      </c>
      <c r="G8" s="158">
        <f>C8/$I$3</f>
        <v>1.2049305965191976E-4</v>
      </c>
    </row>
    <row r="9" spans="1:10" s="159" customFormat="1" ht="13">
      <c r="A9" s="196"/>
      <c r="B9" s="116" t="s">
        <v>268</v>
      </c>
      <c r="C9" s="155">
        <v>149.67017999999999</v>
      </c>
      <c r="D9" s="155">
        <v>0.68796619999999997</v>
      </c>
      <c r="E9" s="156">
        <f t="shared" si="0"/>
        <v>1.523329790531863E-5</v>
      </c>
      <c r="F9" s="157">
        <f>C9/D9</f>
        <v>217.55455427897473</v>
      </c>
      <c r="G9" s="165">
        <f>C9/$I$3</f>
        <v>3.3140733359904341E-3</v>
      </c>
    </row>
    <row r="10" spans="1:10" s="159" customFormat="1" ht="13">
      <c r="A10" s="196"/>
      <c r="B10" s="132" t="s">
        <v>230</v>
      </c>
      <c r="C10" s="166">
        <f>SUM(C7:C9)</f>
        <v>83559.167740083009</v>
      </c>
      <c r="D10" s="166">
        <f>SUM(D7:D9)</f>
        <v>330.07404217999999</v>
      </c>
      <c r="E10" s="167">
        <f>SUM(E7:E9)</f>
        <v>7.3086675120676674E-3</v>
      </c>
      <c r="F10" s="168">
        <f>C10/D10</f>
        <v>253.152799257433</v>
      </c>
      <c r="G10" s="190">
        <f>C10/$I$3</f>
        <v>1.8502096395217884</v>
      </c>
    </row>
    <row r="11" spans="1:10" s="159" customFormat="1" ht="13">
      <c r="A11" s="196"/>
      <c r="B11" s="116"/>
      <c r="C11" s="155"/>
      <c r="D11" s="155"/>
      <c r="E11" s="156"/>
      <c r="F11" s="157"/>
      <c r="G11" s="161"/>
    </row>
    <row r="12" spans="1:10" s="159" customFormat="1" ht="13">
      <c r="A12" s="195" t="s">
        <v>95</v>
      </c>
      <c r="B12" s="116" t="s">
        <v>7</v>
      </c>
      <c r="C12" s="155">
        <v>536.44858333139996</v>
      </c>
      <c r="D12" s="155">
        <v>2439.97734666</v>
      </c>
      <c r="E12" s="156">
        <f t="shared" ref="E12:E58" si="1">D12/$I$3</f>
        <v>5.4027220819715692E-2</v>
      </c>
      <c r="F12" s="157">
        <f t="shared" ref="F12:F59" si="2">C12/D12</f>
        <v>0.21985801797124294</v>
      </c>
      <c r="G12" s="165">
        <f t="shared" ref="G12:G58" si="3">C12/$I$3</f>
        <v>1.1878317685917364E-2</v>
      </c>
    </row>
    <row r="13" spans="1:10" s="159" customFormat="1" ht="26">
      <c r="A13" s="196"/>
      <c r="B13" s="116" t="s">
        <v>289</v>
      </c>
      <c r="C13" s="155">
        <v>1839.8860135284001</v>
      </c>
      <c r="D13" s="155">
        <v>762.51745491999998</v>
      </c>
      <c r="E13" s="156">
        <f t="shared" si="1"/>
        <v>1.6884049752446745E-2</v>
      </c>
      <c r="F13" s="157">
        <f t="shared" si="2"/>
        <v>2.4129100280352702</v>
      </c>
      <c r="G13" s="165">
        <f t="shared" si="3"/>
        <v>4.073969296152518E-2</v>
      </c>
    </row>
    <row r="14" spans="1:10" s="159" customFormat="1" ht="13">
      <c r="A14" s="196"/>
      <c r="B14" s="116" t="s">
        <v>348</v>
      </c>
      <c r="C14" s="155">
        <v>118.74004984</v>
      </c>
      <c r="D14" s="155">
        <v>189.90699921999999</v>
      </c>
      <c r="E14" s="156">
        <f t="shared" si="1"/>
        <v>4.2050174753111022E-3</v>
      </c>
      <c r="F14" s="157">
        <f t="shared" si="2"/>
        <v>0.62525367852526692</v>
      </c>
      <c r="G14" s="165">
        <f t="shared" si="3"/>
        <v>2.6292026447012973E-3</v>
      </c>
    </row>
    <row r="15" spans="1:10" s="159" customFormat="1" ht="13">
      <c r="A15" s="196"/>
      <c r="B15" s="116" t="s">
        <v>9</v>
      </c>
      <c r="C15" s="155">
        <v>2549.8822806575999</v>
      </c>
      <c r="D15" s="155">
        <v>11151.482900540001</v>
      </c>
      <c r="E15" s="156">
        <f t="shared" si="1"/>
        <v>0.24692181259775919</v>
      </c>
      <c r="F15" s="157">
        <f t="shared" si="2"/>
        <v>0.22865858320368532</v>
      </c>
      <c r="G15" s="165">
        <f t="shared" si="3"/>
        <v>5.6460791830689513E-2</v>
      </c>
    </row>
    <row r="16" spans="1:10" s="159" customFormat="1" ht="13">
      <c r="A16" s="196"/>
      <c r="B16" s="116" t="s">
        <v>347</v>
      </c>
      <c r="C16" s="155">
        <v>11.440799999999999</v>
      </c>
      <c r="D16" s="155">
        <v>16.187439999999999</v>
      </c>
      <c r="E16" s="156">
        <f t="shared" si="1"/>
        <v>3.5843053894867364E-4</v>
      </c>
      <c r="F16" s="157">
        <f t="shared" si="2"/>
        <v>0.70677018725629259</v>
      </c>
      <c r="G16" s="169">
        <f t="shared" si="3"/>
        <v>2.5332801913112793E-4</v>
      </c>
    </row>
    <row r="17" spans="1:7" s="159" customFormat="1" ht="13">
      <c r="A17" s="196"/>
      <c r="B17" s="116" t="s">
        <v>10</v>
      </c>
      <c r="C17" s="155">
        <v>107.13492681</v>
      </c>
      <c r="D17" s="155">
        <v>71.224735999999993</v>
      </c>
      <c r="E17" s="156">
        <f t="shared" si="1"/>
        <v>1.5770943713741639E-3</v>
      </c>
      <c r="F17" s="157">
        <f t="shared" si="2"/>
        <v>1.5041814519326544</v>
      </c>
      <c r="G17" s="165">
        <f t="shared" si="3"/>
        <v>2.3722361013684069E-3</v>
      </c>
    </row>
    <row r="18" spans="1:7" s="159" customFormat="1" ht="13">
      <c r="A18" s="196"/>
      <c r="B18" s="116" t="s">
        <v>227</v>
      </c>
      <c r="C18" s="155">
        <v>14572.912786631199</v>
      </c>
      <c r="D18" s="155">
        <v>19908.34161444</v>
      </c>
      <c r="E18" s="156">
        <f t="shared" si="1"/>
        <v>0.44082063713830211</v>
      </c>
      <c r="F18" s="157">
        <f t="shared" si="2"/>
        <v>0.73200033779112539</v>
      </c>
      <c r="G18" s="165">
        <f t="shared" si="3"/>
        <v>0.32268085529053625</v>
      </c>
    </row>
    <row r="19" spans="1:7" s="159" customFormat="1" ht="13">
      <c r="A19" s="196"/>
      <c r="B19" s="116" t="s">
        <v>280</v>
      </c>
      <c r="C19" s="155">
        <v>3229.9327694399999</v>
      </c>
      <c r="D19" s="155">
        <v>2866.2331104599998</v>
      </c>
      <c r="E19" s="156">
        <f t="shared" si="1"/>
        <v>6.3465592986581637E-2</v>
      </c>
      <c r="F19" s="157">
        <f t="shared" si="2"/>
        <v>1.1268911651507754</v>
      </c>
      <c r="G19" s="165">
        <f t="shared" si="3"/>
        <v>7.1518816027633852E-2</v>
      </c>
    </row>
    <row r="20" spans="1:7" s="159" customFormat="1" ht="13">
      <c r="A20" s="196"/>
      <c r="B20" s="116" t="s">
        <v>225</v>
      </c>
      <c r="C20" s="155">
        <v>11255.696923764701</v>
      </c>
      <c r="D20" s="155">
        <v>8916.57613752</v>
      </c>
      <c r="E20" s="156">
        <f t="shared" si="1"/>
        <v>0.19743536906071477</v>
      </c>
      <c r="F20" s="157">
        <f t="shared" si="2"/>
        <v>1.2623339665549347</v>
      </c>
      <c r="G20" s="165">
        <f t="shared" si="3"/>
        <v>0.2492293725646495</v>
      </c>
    </row>
    <row r="21" spans="1:7" s="159" customFormat="1" ht="13">
      <c r="A21" s="196"/>
      <c r="B21" s="116" t="s">
        <v>228</v>
      </c>
      <c r="C21" s="155">
        <v>256.05599999999998</v>
      </c>
      <c r="D21" s="155">
        <v>190.20241999999999</v>
      </c>
      <c r="E21" s="156">
        <f t="shared" si="1"/>
        <v>4.2115588326469156E-3</v>
      </c>
      <c r="F21" s="157">
        <f t="shared" si="2"/>
        <v>1.3462289281072239</v>
      </c>
      <c r="G21" s="165">
        <f t="shared" si="3"/>
        <v>5.6697223329347677E-3</v>
      </c>
    </row>
    <row r="22" spans="1:7" s="159" customFormat="1" ht="13">
      <c r="A22" s="196"/>
      <c r="B22" s="116" t="s">
        <v>346</v>
      </c>
      <c r="C22" s="155">
        <v>9422.4465309019997</v>
      </c>
      <c r="D22" s="155">
        <v>7896.98594796</v>
      </c>
      <c r="E22" s="156">
        <f t="shared" si="1"/>
        <v>0.17485908391922414</v>
      </c>
      <c r="F22" s="157">
        <f t="shared" si="2"/>
        <v>1.1931699756077274</v>
      </c>
      <c r="G22" s="165">
        <f t="shared" si="3"/>
        <v>0.20863660889469021</v>
      </c>
    </row>
    <row r="23" spans="1:7" s="159" customFormat="1" ht="13">
      <c r="A23" s="196"/>
      <c r="B23" s="116" t="s">
        <v>345</v>
      </c>
      <c r="C23" s="155">
        <v>17.978400000000001</v>
      </c>
      <c r="D23" s="155">
        <v>8.0937199999999994</v>
      </c>
      <c r="E23" s="156">
        <f t="shared" si="1"/>
        <v>1.7921526947433682E-4</v>
      </c>
      <c r="F23" s="157">
        <f t="shared" si="2"/>
        <v>2.2212777313769196</v>
      </c>
      <c r="G23" s="158">
        <f t="shared" si="3"/>
        <v>3.9808688720605821E-4</v>
      </c>
    </row>
    <row r="24" spans="1:7" s="159" customFormat="1" ht="13">
      <c r="A24" s="196"/>
      <c r="B24" s="116" t="s">
        <v>344</v>
      </c>
      <c r="C24" s="155">
        <v>133.52752899999999</v>
      </c>
      <c r="D24" s="155">
        <v>5212.87367808</v>
      </c>
      <c r="E24" s="156">
        <f t="shared" si="1"/>
        <v>0.11542610331871928</v>
      </c>
      <c r="F24" s="157">
        <f t="shared" si="2"/>
        <v>2.5614955827815245E-2</v>
      </c>
      <c r="G24" s="165">
        <f t="shared" si="3"/>
        <v>2.9566345378858327E-3</v>
      </c>
    </row>
    <row r="25" spans="1:7" s="159" customFormat="1" ht="13">
      <c r="A25" s="196"/>
      <c r="B25" s="116" t="s">
        <v>48</v>
      </c>
      <c r="C25" s="155">
        <v>1319.6843268155999</v>
      </c>
      <c r="D25" s="155">
        <v>4887.0083703</v>
      </c>
      <c r="E25" s="156">
        <f t="shared" si="1"/>
        <v>0.10821062774677827</v>
      </c>
      <c r="F25" s="157">
        <f t="shared" si="2"/>
        <v>0.27003930151537436</v>
      </c>
      <c r="G25" s="165">
        <f t="shared" si="3"/>
        <v>2.922112233328019E-2</v>
      </c>
    </row>
    <row r="26" spans="1:7" s="159" customFormat="1" ht="13">
      <c r="A26" s="196"/>
      <c r="B26" s="116" t="s">
        <v>343</v>
      </c>
      <c r="C26" s="155">
        <v>6.5376000000000003</v>
      </c>
      <c r="D26" s="155">
        <v>8.0937199999999994</v>
      </c>
      <c r="E26" s="156">
        <f t="shared" si="1"/>
        <v>1.7921526947433682E-4</v>
      </c>
      <c r="F26" s="157">
        <f t="shared" si="2"/>
        <v>0.80773735686433445</v>
      </c>
      <c r="G26" s="169">
        <f t="shared" si="3"/>
        <v>1.4475886807493026E-4</v>
      </c>
    </row>
    <row r="27" spans="1:7" s="159" customFormat="1" ht="13">
      <c r="A27" s="196"/>
      <c r="B27" s="116" t="s">
        <v>50</v>
      </c>
      <c r="C27" s="155">
        <v>343.4514925446</v>
      </c>
      <c r="D27" s="155">
        <v>4003.1620057199998</v>
      </c>
      <c r="E27" s="156">
        <f t="shared" si="1"/>
        <v>8.8640051497276467E-2</v>
      </c>
      <c r="F27" s="157">
        <f t="shared" si="2"/>
        <v>8.5795052024837448E-2</v>
      </c>
      <c r="G27" s="165">
        <f t="shared" si="3"/>
        <v>7.6048778296931045E-3</v>
      </c>
    </row>
    <row r="28" spans="1:7" s="159" customFormat="1" ht="13">
      <c r="A28" s="196"/>
      <c r="B28" s="116" t="s">
        <v>342</v>
      </c>
      <c r="C28" s="155">
        <v>0.84385452159999996</v>
      </c>
      <c r="D28" s="155">
        <v>17.806183999999998</v>
      </c>
      <c r="E28" s="156">
        <f t="shared" si="1"/>
        <v>3.9427359284354097E-4</v>
      </c>
      <c r="F28" s="157">
        <f t="shared" si="2"/>
        <v>4.7391092982078588E-2</v>
      </c>
      <c r="G28" s="169">
        <f t="shared" si="3"/>
        <v>1.8685056498826445E-5</v>
      </c>
    </row>
    <row r="29" spans="1:7" s="159" customFormat="1" ht="13">
      <c r="A29" s="196"/>
      <c r="B29" s="116" t="s">
        <v>222</v>
      </c>
      <c r="C29" s="155">
        <v>624.71534999999994</v>
      </c>
      <c r="D29" s="155">
        <v>1060.5039441599999</v>
      </c>
      <c r="E29" s="156">
        <f t="shared" si="1"/>
        <v>2.3482218328683406E-2</v>
      </c>
      <c r="F29" s="157">
        <f t="shared" si="2"/>
        <v>0.58907404676822972</v>
      </c>
      <c r="G29" s="165">
        <f t="shared" si="3"/>
        <v>1.3832765377972631E-2</v>
      </c>
    </row>
    <row r="30" spans="1:7" s="159" customFormat="1" ht="13">
      <c r="A30" s="196"/>
      <c r="B30" s="116" t="s">
        <v>23</v>
      </c>
      <c r="C30" s="155">
        <v>260.29507745000001</v>
      </c>
      <c r="D30" s="155">
        <v>1067.7356829800001</v>
      </c>
      <c r="E30" s="156">
        <f t="shared" si="1"/>
        <v>2.364234717195873E-2</v>
      </c>
      <c r="F30" s="157">
        <f t="shared" si="2"/>
        <v>0.24378231579142198</v>
      </c>
      <c r="G30" s="165">
        <f t="shared" si="3"/>
        <v>5.7635861443248752E-3</v>
      </c>
    </row>
    <row r="31" spans="1:7" s="159" customFormat="1" ht="13">
      <c r="A31" s="196"/>
      <c r="B31" s="116" t="s">
        <v>49</v>
      </c>
      <c r="C31" s="155">
        <v>25.123764806000001</v>
      </c>
      <c r="D31" s="155">
        <v>243.57240967999999</v>
      </c>
      <c r="E31" s="156">
        <f t="shared" si="1"/>
        <v>5.3933043195606928E-3</v>
      </c>
      <c r="F31" s="157">
        <f t="shared" si="2"/>
        <v>0.10314700601355893</v>
      </c>
      <c r="G31" s="158">
        <f t="shared" si="3"/>
        <v>5.5630319308268012E-4</v>
      </c>
    </row>
    <row r="32" spans="1:7" s="159" customFormat="1" ht="13">
      <c r="A32" s="196"/>
      <c r="B32" s="116" t="s">
        <v>57</v>
      </c>
      <c r="C32" s="155">
        <v>382.21676973199999</v>
      </c>
      <c r="D32" s="155">
        <v>4257.2764857000002</v>
      </c>
      <c r="E32" s="156">
        <f t="shared" si="1"/>
        <v>9.4266783705327498E-2</v>
      </c>
      <c r="F32" s="157">
        <f t="shared" si="2"/>
        <v>8.9779644572263256E-2</v>
      </c>
      <c r="G32" s="165">
        <f t="shared" si="3"/>
        <v>8.4632383360347188E-3</v>
      </c>
    </row>
    <row r="33" spans="1:7" s="159" customFormat="1" ht="13">
      <c r="A33" s="196"/>
      <c r="B33" s="116" t="s">
        <v>24</v>
      </c>
      <c r="C33" s="155">
        <v>9.0828012889600007</v>
      </c>
      <c r="D33" s="155">
        <v>123.42923</v>
      </c>
      <c r="E33" s="156">
        <f t="shared" si="1"/>
        <v>2.7330328594836369E-3</v>
      </c>
      <c r="F33" s="157">
        <f t="shared" si="2"/>
        <v>7.358711780799411E-2</v>
      </c>
      <c r="G33" s="158">
        <f t="shared" si="3"/>
        <v>2.0111601100394137E-4</v>
      </c>
    </row>
    <row r="34" spans="1:7" s="159" customFormat="1" ht="13">
      <c r="A34" s="196"/>
      <c r="B34" s="116" t="s">
        <v>26</v>
      </c>
      <c r="C34" s="155">
        <v>192.72704314239999</v>
      </c>
      <c r="D34" s="155">
        <v>217.02096122</v>
      </c>
      <c r="E34" s="156">
        <f t="shared" si="1"/>
        <v>4.8053886280501308E-3</v>
      </c>
      <c r="F34" s="157">
        <f t="shared" si="2"/>
        <v>0.88805727363370857</v>
      </c>
      <c r="G34" s="165">
        <f t="shared" si="3"/>
        <v>4.267460323776626E-3</v>
      </c>
    </row>
    <row r="35" spans="1:7" s="159" customFormat="1" ht="13">
      <c r="A35" s="196"/>
      <c r="B35" s="116" t="s">
        <v>341</v>
      </c>
      <c r="C35" s="155">
        <v>3135.5623953999998</v>
      </c>
      <c r="D35" s="155">
        <v>23607.49135638</v>
      </c>
      <c r="E35" s="156">
        <f t="shared" si="1"/>
        <v>0.52272909429121828</v>
      </c>
      <c r="F35" s="157">
        <f t="shared" si="2"/>
        <v>0.13282065205766153</v>
      </c>
      <c r="G35" s="165">
        <f t="shared" si="3"/>
        <v>6.9429219153270438E-2</v>
      </c>
    </row>
    <row r="36" spans="1:7" s="159" customFormat="1" ht="13">
      <c r="A36" s="196"/>
      <c r="B36" s="116" t="s">
        <v>229</v>
      </c>
      <c r="C36" s="155">
        <v>1841.8882149999999</v>
      </c>
      <c r="D36" s="155">
        <v>1223.78260458</v>
      </c>
      <c r="E36" s="156">
        <f t="shared" si="1"/>
        <v>2.7097617567423942E-2</v>
      </c>
      <c r="F36" s="157">
        <f t="shared" si="2"/>
        <v>1.5050779510239343</v>
      </c>
      <c r="G36" s="165">
        <f t="shared" si="3"/>
        <v>4.0784026726008588E-2</v>
      </c>
    </row>
    <row r="37" spans="1:7" s="159" customFormat="1" ht="13">
      <c r="A37" s="196"/>
      <c r="B37" s="116" t="s">
        <v>340</v>
      </c>
      <c r="C37" s="155">
        <v>21.563878756200001</v>
      </c>
      <c r="D37" s="155">
        <v>168.95640499999999</v>
      </c>
      <c r="E37" s="156">
        <f t="shared" si="1"/>
        <v>3.7411187502767811E-3</v>
      </c>
      <c r="F37" s="157">
        <f t="shared" si="2"/>
        <v>0.12762983892916047</v>
      </c>
      <c r="G37" s="158">
        <f t="shared" si="3"/>
        <v>4.7747838351268768E-4</v>
      </c>
    </row>
    <row r="38" spans="1:7" s="159" customFormat="1" ht="13">
      <c r="A38" s="196"/>
      <c r="B38" s="116" t="s">
        <v>267</v>
      </c>
      <c r="C38" s="155">
        <v>19.307260633199999</v>
      </c>
      <c r="D38" s="155">
        <v>19.364225099999999</v>
      </c>
      <c r="E38" s="156">
        <f t="shared" si="1"/>
        <v>4.2877253221735082E-4</v>
      </c>
      <c r="F38" s="157">
        <f t="shared" si="2"/>
        <v>0.99705826251730567</v>
      </c>
      <c r="G38" s="158">
        <f t="shared" si="3"/>
        <v>4.2751119598777732E-4</v>
      </c>
    </row>
    <row r="39" spans="1:7" s="159" customFormat="1" ht="13">
      <c r="A39" s="196"/>
      <c r="B39" s="116" t="s">
        <v>339</v>
      </c>
      <c r="C39" s="155">
        <v>1417.8801844872</v>
      </c>
      <c r="D39" s="155">
        <v>4766.36742684</v>
      </c>
      <c r="E39" s="156">
        <f t="shared" si="1"/>
        <v>0.10553933454762854</v>
      </c>
      <c r="F39" s="157">
        <f t="shared" si="2"/>
        <v>0.29747605618965561</v>
      </c>
      <c r="G39" s="165">
        <f t="shared" si="3"/>
        <v>3.1395425014109204E-2</v>
      </c>
    </row>
    <row r="40" spans="1:7" s="159" customFormat="1" ht="26">
      <c r="A40" s="196"/>
      <c r="B40" s="116" t="s">
        <v>288</v>
      </c>
      <c r="C40" s="155">
        <v>5833.0614220480002</v>
      </c>
      <c r="D40" s="155">
        <v>2356.4218282400002</v>
      </c>
      <c r="E40" s="156">
        <f t="shared" si="1"/>
        <v>5.217709198529738E-2</v>
      </c>
      <c r="F40" s="157">
        <f t="shared" si="2"/>
        <v>2.4753893178814614</v>
      </c>
      <c r="G40" s="165">
        <f t="shared" si="3"/>
        <v>0.12915861613852353</v>
      </c>
    </row>
    <row r="41" spans="1:7" s="159" customFormat="1" ht="13">
      <c r="A41" s="196"/>
      <c r="B41" s="116" t="s">
        <v>47</v>
      </c>
      <c r="C41" s="155">
        <v>2355.2271041459999</v>
      </c>
      <c r="D41" s="155">
        <v>18636.6401406</v>
      </c>
      <c r="E41" s="156">
        <f t="shared" si="1"/>
        <v>0.41266197556795536</v>
      </c>
      <c r="F41" s="157">
        <f t="shared" si="2"/>
        <v>0.12637616471517993</v>
      </c>
      <c r="G41" s="165">
        <f t="shared" si="3"/>
        <v>5.2150637796067489E-2</v>
      </c>
    </row>
    <row r="42" spans="1:7" s="159" customFormat="1" ht="13">
      <c r="A42" s="196"/>
      <c r="B42" s="116" t="s">
        <v>33</v>
      </c>
      <c r="C42" s="155">
        <v>0.82694047920000002</v>
      </c>
      <c r="D42" s="155">
        <v>4.0468599999999997</v>
      </c>
      <c r="E42" s="156">
        <f t="shared" si="1"/>
        <v>8.9607634737168409E-5</v>
      </c>
      <c r="F42" s="157">
        <f t="shared" si="2"/>
        <v>0.2043412619166465</v>
      </c>
      <c r="G42" s="169">
        <f t="shared" si="3"/>
        <v>1.8310537159558922E-5</v>
      </c>
    </row>
    <row r="43" spans="1:7" s="159" customFormat="1" ht="13">
      <c r="A43" s="196"/>
      <c r="B43" s="116" t="s">
        <v>338</v>
      </c>
      <c r="C43" s="155">
        <v>22.889465550000001</v>
      </c>
      <c r="D43" s="155">
        <v>14.164009999999999</v>
      </c>
      <c r="E43" s="156">
        <f t="shared" si="1"/>
        <v>3.1362672158008942E-4</v>
      </c>
      <c r="F43" s="157">
        <f t="shared" si="2"/>
        <v>1.6160300331615129</v>
      </c>
      <c r="G43" s="158">
        <f t="shared" si="3"/>
        <v>5.0683020127540856E-4</v>
      </c>
    </row>
    <row r="44" spans="1:7" s="159" customFormat="1" ht="26">
      <c r="A44" s="195"/>
      <c r="B44" s="116" t="s">
        <v>337</v>
      </c>
      <c r="C44" s="155">
        <v>590.20000000000005</v>
      </c>
      <c r="D44" s="155">
        <v>105.21836</v>
      </c>
      <c r="E44" s="156">
        <f t="shared" si="1"/>
        <v>2.3297985031663789E-3</v>
      </c>
      <c r="F44" s="157">
        <f t="shared" si="2"/>
        <v>5.609287200446766</v>
      </c>
      <c r="G44" s="165">
        <f t="shared" si="3"/>
        <v>1.3068508923431204E-2</v>
      </c>
    </row>
    <row r="45" spans="1:7" s="159" customFormat="1" ht="13">
      <c r="A45" s="196"/>
      <c r="B45" s="116" t="s">
        <v>336</v>
      </c>
      <c r="C45" s="155">
        <v>68.562374030000001</v>
      </c>
      <c r="D45" s="155">
        <v>1749.93915434</v>
      </c>
      <c r="E45" s="156">
        <f t="shared" si="1"/>
        <v>3.8748043805411629E-2</v>
      </c>
      <c r="F45" s="157">
        <f t="shared" si="2"/>
        <v>3.9179861688310363E-2</v>
      </c>
      <c r="G45" s="165">
        <f t="shared" si="3"/>
        <v>1.5181429969886187E-3</v>
      </c>
    </row>
    <row r="46" spans="1:7" s="159" customFormat="1" ht="13">
      <c r="A46" s="196"/>
      <c r="B46" s="116" t="s">
        <v>133</v>
      </c>
      <c r="C46" s="155">
        <v>20862.253720069999</v>
      </c>
      <c r="D46" s="155">
        <v>6578.6929749399997</v>
      </c>
      <c r="E46" s="156">
        <f t="shared" si="1"/>
        <v>0.14566876965014836</v>
      </c>
      <c r="F46" s="157">
        <f t="shared" si="2"/>
        <v>3.1711851882341828</v>
      </c>
      <c r="G46" s="165">
        <f t="shared" si="3"/>
        <v>0.46194264470284752</v>
      </c>
    </row>
    <row r="47" spans="1:7" s="159" customFormat="1" ht="13">
      <c r="A47" s="196"/>
      <c r="B47" s="116" t="s">
        <v>59</v>
      </c>
      <c r="C47" s="181">
        <v>0.27928745240000002</v>
      </c>
      <c r="D47" s="155">
        <v>2.0234299999999998</v>
      </c>
      <c r="E47" s="156">
        <f t="shared" si="1"/>
        <v>4.4803817368584204E-5</v>
      </c>
      <c r="F47" s="157">
        <f t="shared" si="2"/>
        <v>0.13802674290684633</v>
      </c>
      <c r="G47" s="186">
        <f t="shared" si="3"/>
        <v>6.1841249811788676E-6</v>
      </c>
    </row>
    <row r="48" spans="1:7" s="159" customFormat="1" ht="13">
      <c r="A48" s="196"/>
      <c r="B48" s="116" t="s">
        <v>35</v>
      </c>
      <c r="C48" s="155">
        <v>1304.2611025753599</v>
      </c>
      <c r="D48" s="155">
        <v>11274.91213054</v>
      </c>
      <c r="E48" s="156">
        <f t="shared" si="1"/>
        <v>0.24965484545724281</v>
      </c>
      <c r="F48" s="157">
        <f t="shared" si="2"/>
        <v>0.11567816116655569</v>
      </c>
      <c r="G48" s="165">
        <f t="shared" si="3"/>
        <v>2.8879613448814487E-2</v>
      </c>
    </row>
    <row r="49" spans="1:7" s="159" customFormat="1" ht="13">
      <c r="A49" s="196"/>
      <c r="B49" s="116" t="s">
        <v>3</v>
      </c>
      <c r="C49" s="155">
        <v>279.76930711599999</v>
      </c>
      <c r="D49" s="155">
        <v>664.15852261999999</v>
      </c>
      <c r="E49" s="156">
        <f t="shared" si="1"/>
        <v>1.4706136190159869E-2</v>
      </c>
      <c r="F49" s="157">
        <f t="shared" si="2"/>
        <v>0.42123875187561316</v>
      </c>
      <c r="G49" s="165">
        <f t="shared" si="3"/>
        <v>6.1947944536557284E-3</v>
      </c>
    </row>
    <row r="50" spans="1:7" s="159" customFormat="1" ht="26">
      <c r="A50" s="196"/>
      <c r="B50" s="116" t="s">
        <v>287</v>
      </c>
      <c r="C50" s="155">
        <v>33.855261984560002</v>
      </c>
      <c r="D50" s="155">
        <v>394.46363164000002</v>
      </c>
      <c r="E50" s="156">
        <f t="shared" si="1"/>
        <v>8.7344145883707543E-3</v>
      </c>
      <c r="F50" s="157">
        <f t="shared" si="2"/>
        <v>8.5826066762619543E-2</v>
      </c>
      <c r="G50" s="158">
        <f t="shared" si="3"/>
        <v>7.4964044959390647E-4</v>
      </c>
    </row>
    <row r="51" spans="1:7" s="159" customFormat="1" ht="13">
      <c r="A51" s="196"/>
      <c r="B51" s="116" t="s">
        <v>36</v>
      </c>
      <c r="C51" s="155">
        <v>2583.58925104224</v>
      </c>
      <c r="D51" s="155">
        <v>25099.406763980001</v>
      </c>
      <c r="E51" s="156">
        <f t="shared" si="1"/>
        <v>0.55576384491342279</v>
      </c>
      <c r="F51" s="157">
        <f t="shared" si="2"/>
        <v>0.1029342755124369</v>
      </c>
      <c r="G51" s="165">
        <f t="shared" si="3"/>
        <v>5.7207148732169526E-2</v>
      </c>
    </row>
    <row r="52" spans="1:7" s="159" customFormat="1" ht="13">
      <c r="A52" s="196"/>
      <c r="B52" s="116" t="s">
        <v>266</v>
      </c>
      <c r="C52" s="155">
        <v>221.76898249000001</v>
      </c>
      <c r="D52" s="155">
        <v>1562.0434445400001</v>
      </c>
      <c r="E52" s="156">
        <f t="shared" si="1"/>
        <v>3.4587561324564906E-2</v>
      </c>
      <c r="F52" s="157">
        <f t="shared" si="2"/>
        <v>0.1419736328494422</v>
      </c>
      <c r="G52" s="165">
        <f t="shared" si="3"/>
        <v>4.9105217326513443E-3</v>
      </c>
    </row>
    <row r="53" spans="1:7" s="159" customFormat="1" ht="13">
      <c r="A53" s="196"/>
      <c r="B53" s="116" t="s">
        <v>55</v>
      </c>
      <c r="C53" s="155">
        <v>2353.2257653652</v>
      </c>
      <c r="D53" s="155">
        <v>18372.574431879999</v>
      </c>
      <c r="E53" s="156">
        <f t="shared" si="1"/>
        <v>0.40681489818608563</v>
      </c>
      <c r="F53" s="157">
        <f t="shared" si="2"/>
        <v>0.12808361583131728</v>
      </c>
      <c r="G53" s="165">
        <f t="shared" si="3"/>
        <v>5.2106323133723043E-2</v>
      </c>
    </row>
    <row r="54" spans="1:7" s="159" customFormat="1" ht="13">
      <c r="A54" s="196"/>
      <c r="B54" s="116" t="s">
        <v>39</v>
      </c>
      <c r="C54" s="155">
        <v>524.6279034168</v>
      </c>
      <c r="D54" s="155">
        <v>11880.80800974</v>
      </c>
      <c r="E54" s="156">
        <f t="shared" si="1"/>
        <v>0.26307090053009169</v>
      </c>
      <c r="F54" s="157">
        <f t="shared" si="2"/>
        <v>4.4157594583357045E-2</v>
      </c>
      <c r="G54" s="165">
        <f t="shared" si="3"/>
        <v>1.1616578172286436E-2</v>
      </c>
    </row>
    <row r="55" spans="1:7" s="159" customFormat="1" ht="13">
      <c r="A55" s="196"/>
      <c r="B55" s="116" t="s">
        <v>335</v>
      </c>
      <c r="C55" s="155">
        <v>494.105906</v>
      </c>
      <c r="D55" s="155">
        <v>603.94933953999998</v>
      </c>
      <c r="E55" s="156">
        <f t="shared" si="1"/>
        <v>1.3372953800540276E-2</v>
      </c>
      <c r="F55" s="157">
        <f t="shared" si="2"/>
        <v>0.81812475592131184</v>
      </c>
      <c r="G55" s="165">
        <f t="shared" si="3"/>
        <v>1.0940744564013994E-2</v>
      </c>
    </row>
    <row r="56" spans="1:7" s="159" customFormat="1" ht="13">
      <c r="A56" s="196"/>
      <c r="B56" s="116" t="s">
        <v>41</v>
      </c>
      <c r="C56" s="155">
        <v>1050.3673176</v>
      </c>
      <c r="D56" s="155">
        <v>12151.506522</v>
      </c>
      <c r="E56" s="156">
        <f t="shared" si="1"/>
        <v>0.26906484482529558</v>
      </c>
      <c r="F56" s="157">
        <f t="shared" si="2"/>
        <v>8.6439267073455964E-2</v>
      </c>
      <c r="G56" s="165">
        <f t="shared" si="3"/>
        <v>2.3257767981931712E-2</v>
      </c>
    </row>
    <row r="57" spans="1:7" s="159" customFormat="1" ht="13">
      <c r="A57" s="196"/>
      <c r="B57" s="116" t="s">
        <v>58</v>
      </c>
      <c r="C57" s="155">
        <v>1308.57741057372</v>
      </c>
      <c r="D57" s="155">
        <v>5342.5795879400002</v>
      </c>
      <c r="E57" s="156">
        <f t="shared" si="1"/>
        <v>0.11829811761968027</v>
      </c>
      <c r="F57" s="157">
        <f t="shared" si="2"/>
        <v>0.24493362972591359</v>
      </c>
      <c r="G57" s="165">
        <f t="shared" si="3"/>
        <v>2.8975187338331342E-2</v>
      </c>
    </row>
    <row r="58" spans="1:7" s="159" customFormat="1" ht="13">
      <c r="A58" s="196"/>
      <c r="B58" s="116" t="s">
        <v>334</v>
      </c>
      <c r="C58" s="155">
        <v>4272.2417359520005</v>
      </c>
      <c r="D58" s="155">
        <v>2247.3265763600002</v>
      </c>
      <c r="E58" s="156">
        <f t="shared" si="1"/>
        <v>4.9761449368052796E-2</v>
      </c>
      <c r="F58" s="157">
        <f t="shared" si="2"/>
        <v>1.9010328898756494</v>
      </c>
      <c r="G58" s="165">
        <f t="shared" si="3"/>
        <v>9.4598151896550201E-2</v>
      </c>
    </row>
    <row r="59" spans="1:7" s="159" customFormat="1" ht="13">
      <c r="A59" s="196"/>
      <c r="B59" s="132" t="s">
        <v>230</v>
      </c>
      <c r="C59" s="166">
        <f>SUM(C12:C58)</f>
        <v>97812.653866374516</v>
      </c>
      <c r="D59" s="166">
        <f>SUM(D12:D58)</f>
        <v>224343.05023636005</v>
      </c>
      <c r="E59" s="167">
        <f>SUM(E12:E58)</f>
        <v>4.9675180513785921</v>
      </c>
      <c r="F59" s="168">
        <f t="shared" si="2"/>
        <v>0.43599591680385241</v>
      </c>
      <c r="G59" s="190">
        <f>C59/$I$3</f>
        <v>2.1658175870504963</v>
      </c>
    </row>
    <row r="60" spans="1:7" s="159" customFormat="1" ht="13">
      <c r="A60" s="196"/>
      <c r="B60" s="116"/>
      <c r="C60" s="155"/>
      <c r="D60" s="155"/>
      <c r="E60" s="156"/>
      <c r="F60" s="157"/>
      <c r="G60" s="161"/>
    </row>
    <row r="61" spans="1:7" s="159" customFormat="1" ht="13">
      <c r="A61" s="195" t="s">
        <v>187</v>
      </c>
      <c r="B61" s="116" t="s">
        <v>333</v>
      </c>
      <c r="C61" s="155">
        <v>1002.0526603</v>
      </c>
      <c r="D61" s="155">
        <v>745.39114340000003</v>
      </c>
      <c r="E61" s="156">
        <f t="shared" ref="E61:E88" si="4">D61/$I$3</f>
        <v>1.650483024223905E-2</v>
      </c>
      <c r="F61" s="157">
        <f t="shared" ref="F61:F89" si="5">C61/D61</f>
        <v>1.3443313207737799</v>
      </c>
      <c r="G61" s="165">
        <f t="shared" ref="G61:G89" si="6">C61/$I$3</f>
        <v>2.2187960238696246E-2</v>
      </c>
    </row>
    <row r="62" spans="1:7" s="159" customFormat="1" ht="13">
      <c r="A62" s="196"/>
      <c r="B62" s="116" t="s">
        <v>332</v>
      </c>
      <c r="C62" s="155">
        <v>5616.7941512083999</v>
      </c>
      <c r="D62" s="155">
        <v>4719.4238508400003</v>
      </c>
      <c r="E62" s="156">
        <f t="shared" si="4"/>
        <v>0.1044998859846774</v>
      </c>
      <c r="F62" s="157">
        <f t="shared" si="5"/>
        <v>1.1901440363761095</v>
      </c>
      <c r="G62" s="165">
        <f t="shared" si="6"/>
        <v>0.12436991610664717</v>
      </c>
    </row>
    <row r="63" spans="1:7" s="159" customFormat="1" ht="13">
      <c r="A63" s="196"/>
      <c r="B63" s="116" t="s">
        <v>279</v>
      </c>
      <c r="C63" s="155">
        <v>57.329086080000003</v>
      </c>
      <c r="D63" s="155">
        <v>7.3936132199999998</v>
      </c>
      <c r="E63" s="156">
        <f t="shared" si="4"/>
        <v>1.6371314866480668E-4</v>
      </c>
      <c r="F63" s="157">
        <f t="shared" si="5"/>
        <v>7.7538659886782666</v>
      </c>
      <c r="G63" s="158">
        <f t="shared" si="6"/>
        <v>1.2694098153314733E-3</v>
      </c>
    </row>
    <row r="64" spans="1:7" s="159" customFormat="1" ht="13">
      <c r="A64" s="196"/>
      <c r="B64" s="116" t="s">
        <v>278</v>
      </c>
      <c r="C64" s="155">
        <v>84.202095180000001</v>
      </c>
      <c r="D64" s="155">
        <v>7.3936132199999998</v>
      </c>
      <c r="E64" s="156">
        <f t="shared" si="4"/>
        <v>1.6371314866480668E-4</v>
      </c>
      <c r="F64" s="157">
        <f t="shared" si="5"/>
        <v>11.388490670871205</v>
      </c>
      <c r="G64" s="165">
        <f t="shared" si="6"/>
        <v>1.8644456662681016E-3</v>
      </c>
    </row>
    <row r="65" spans="1:7" s="159" customFormat="1" ht="13">
      <c r="A65" s="196"/>
      <c r="B65" s="116" t="s">
        <v>263</v>
      </c>
      <c r="C65" s="155">
        <v>13.9349322636</v>
      </c>
      <c r="D65" s="155">
        <v>663.08610471999998</v>
      </c>
      <c r="E65" s="156">
        <f t="shared" si="4"/>
        <v>1.468239016695452E-2</v>
      </c>
      <c r="F65" s="157">
        <f t="shared" si="5"/>
        <v>2.1015268099282936E-2</v>
      </c>
      <c r="G65" s="158">
        <f t="shared" si="6"/>
        <v>3.0855436569682477E-4</v>
      </c>
    </row>
    <row r="66" spans="1:7" s="159" customFormat="1" ht="13">
      <c r="A66" s="196"/>
      <c r="B66" s="116" t="s">
        <v>262</v>
      </c>
      <c r="C66" s="155">
        <v>2.1968343587999999</v>
      </c>
      <c r="D66" s="155">
        <v>16.187439999999999</v>
      </c>
      <c r="E66" s="156">
        <f t="shared" si="4"/>
        <v>3.5843053894867364E-4</v>
      </c>
      <c r="F66" s="157">
        <f t="shared" si="5"/>
        <v>0.13571227808720837</v>
      </c>
      <c r="G66" s="169">
        <f t="shared" si="6"/>
        <v>4.8643424976750366E-5</v>
      </c>
    </row>
    <row r="67" spans="1:7" s="159" customFormat="1" ht="13">
      <c r="A67" s="196"/>
      <c r="B67" s="116" t="s">
        <v>60</v>
      </c>
      <c r="C67" s="155">
        <v>366.84117175339998</v>
      </c>
      <c r="D67" s="155">
        <v>484.79764055999999</v>
      </c>
      <c r="E67" s="156">
        <f t="shared" si="4"/>
        <v>1.0734636210973827E-2</v>
      </c>
      <c r="F67" s="157">
        <f t="shared" si="5"/>
        <v>0.7566892679792212</v>
      </c>
      <c r="G67" s="165">
        <f t="shared" si="6"/>
        <v>8.1227840165050257E-3</v>
      </c>
    </row>
    <row r="68" spans="1:7" s="159" customFormat="1" ht="13">
      <c r="A68" s="196"/>
      <c r="B68" s="116" t="s">
        <v>331</v>
      </c>
      <c r="C68" s="155">
        <v>89.04323565</v>
      </c>
      <c r="D68" s="155">
        <v>1135.87671166</v>
      </c>
      <c r="E68" s="156">
        <f t="shared" si="4"/>
        <v>2.5151160525663168E-2</v>
      </c>
      <c r="F68" s="157">
        <f t="shared" si="5"/>
        <v>7.8391637697959218E-2</v>
      </c>
      <c r="G68" s="165">
        <f t="shared" si="6"/>
        <v>1.9716406636110006E-3</v>
      </c>
    </row>
    <row r="69" spans="1:7" s="159" customFormat="1" ht="13">
      <c r="A69" s="196"/>
      <c r="B69" s="116" t="s">
        <v>286</v>
      </c>
      <c r="C69" s="155">
        <v>20.38111782</v>
      </c>
      <c r="D69" s="155">
        <v>64.753806859999997</v>
      </c>
      <c r="E69" s="156">
        <f t="shared" si="4"/>
        <v>1.4338117634294318E-3</v>
      </c>
      <c r="F69" s="157">
        <f t="shared" si="5"/>
        <v>0.31474779334695629</v>
      </c>
      <c r="G69" s="158">
        <f t="shared" si="6"/>
        <v>4.5128908861432178E-4</v>
      </c>
    </row>
    <row r="70" spans="1:7" s="159" customFormat="1" ht="13">
      <c r="A70" s="196"/>
      <c r="B70" s="116" t="s">
        <v>260</v>
      </c>
      <c r="C70" s="155">
        <v>506.15477543999998</v>
      </c>
      <c r="D70" s="155">
        <v>2104.4562309200001</v>
      </c>
      <c r="E70" s="156">
        <f t="shared" si="4"/>
        <v>4.6597941431291798E-2</v>
      </c>
      <c r="F70" s="157">
        <f t="shared" si="5"/>
        <v>0.24051570567410924</v>
      </c>
      <c r="G70" s="165">
        <f t="shared" si="6"/>
        <v>1.1207536766307957E-2</v>
      </c>
    </row>
    <row r="71" spans="1:7" s="159" customFormat="1" ht="13">
      <c r="A71" s="196"/>
      <c r="B71" s="116" t="s">
        <v>330</v>
      </c>
      <c r="C71" s="181">
        <v>0.234238576</v>
      </c>
      <c r="D71" s="155">
        <v>7.6890340000000004</v>
      </c>
      <c r="E71" s="156">
        <f t="shared" si="4"/>
        <v>1.7025450600061998E-4</v>
      </c>
      <c r="F71" s="157">
        <f t="shared" si="5"/>
        <v>3.046397974049796E-2</v>
      </c>
      <c r="G71" s="186">
        <f t="shared" si="6"/>
        <v>5.1866298215313761E-6</v>
      </c>
    </row>
    <row r="72" spans="1:7" s="159" customFormat="1" ht="13">
      <c r="A72" s="196"/>
      <c r="B72" s="116" t="s">
        <v>329</v>
      </c>
      <c r="C72" s="155">
        <v>12040.67751002198</v>
      </c>
      <c r="D72" s="155">
        <v>13031.706665719999</v>
      </c>
      <c r="E72" s="156">
        <f t="shared" si="4"/>
        <v>0.28855468459589917</v>
      </c>
      <c r="F72" s="157">
        <f t="shared" si="5"/>
        <v>0.92395246600317293</v>
      </c>
      <c r="G72" s="165">
        <f t="shared" si="6"/>
        <v>0.26661081240914886</v>
      </c>
    </row>
    <row r="73" spans="1:7" s="159" customFormat="1" ht="13">
      <c r="A73" s="196"/>
      <c r="B73" s="116" t="s">
        <v>328</v>
      </c>
      <c r="C73" s="155">
        <v>1.2658328937200001</v>
      </c>
      <c r="D73" s="155">
        <v>6.4749759999999998</v>
      </c>
      <c r="E73" s="156">
        <f t="shared" si="4"/>
        <v>1.4337221557946946E-4</v>
      </c>
      <c r="F73" s="157">
        <f t="shared" si="5"/>
        <v>0.19549615222048702</v>
      </c>
      <c r="G73" s="169">
        <f t="shared" si="6"/>
        <v>2.8028716481112443E-5</v>
      </c>
    </row>
    <row r="74" spans="1:7" s="159" customFormat="1" ht="13">
      <c r="A74" s="196"/>
      <c r="B74" s="116" t="s">
        <v>259</v>
      </c>
      <c r="C74" s="155">
        <v>16409.435098133399</v>
      </c>
      <c r="D74" s="155">
        <v>11475.393574940001</v>
      </c>
      <c r="E74" s="156">
        <f t="shared" si="4"/>
        <v>0.25409400768212215</v>
      </c>
      <c r="F74" s="157">
        <f t="shared" si="5"/>
        <v>1.4299670848735309</v>
      </c>
      <c r="G74" s="165">
        <f t="shared" si="6"/>
        <v>0.3633460674490368</v>
      </c>
    </row>
    <row r="75" spans="1:7" s="159" customFormat="1" ht="13">
      <c r="A75" s="196"/>
      <c r="B75" s="116" t="s">
        <v>258</v>
      </c>
      <c r="C75" s="155">
        <v>21658.736466906121</v>
      </c>
      <c r="D75" s="155">
        <v>13975.159231240001</v>
      </c>
      <c r="E75" s="156">
        <f t="shared" si="4"/>
        <v>0.30944509169744477</v>
      </c>
      <c r="F75" s="157">
        <f t="shared" si="5"/>
        <v>1.5498024822851599</v>
      </c>
      <c r="G75" s="165">
        <f t="shared" si="6"/>
        <v>0.47957877124365883</v>
      </c>
    </row>
    <row r="76" spans="1:7" s="159" customFormat="1" ht="13">
      <c r="A76" s="196"/>
      <c r="B76" s="116" t="s">
        <v>327</v>
      </c>
      <c r="C76" s="155">
        <v>143.71438410990001</v>
      </c>
      <c r="D76" s="155">
        <v>3803.3078246199998</v>
      </c>
      <c r="E76" s="156">
        <f t="shared" si="4"/>
        <v>8.4214778455781403E-2</v>
      </c>
      <c r="F76" s="157">
        <f t="shared" si="5"/>
        <v>3.778668220846914E-2</v>
      </c>
      <c r="G76" s="165">
        <f t="shared" si="6"/>
        <v>3.1821970707652456E-3</v>
      </c>
    </row>
    <row r="77" spans="1:7" s="159" customFormat="1" ht="13">
      <c r="A77" s="196"/>
      <c r="B77" s="116" t="s">
        <v>326</v>
      </c>
      <c r="C77" s="155">
        <v>189.3514509924</v>
      </c>
      <c r="D77" s="155">
        <v>296.05613701999999</v>
      </c>
      <c r="E77" s="156">
        <f t="shared" si="4"/>
        <v>6.5554257344670299E-3</v>
      </c>
      <c r="F77" s="157">
        <f t="shared" si="5"/>
        <v>0.6395795503459144</v>
      </c>
      <c r="G77" s="165">
        <f t="shared" si="6"/>
        <v>4.1927162435764585E-3</v>
      </c>
    </row>
    <row r="78" spans="1:7" s="159" customFormat="1" ht="13">
      <c r="A78" s="196"/>
      <c r="B78" s="116" t="s">
        <v>325</v>
      </c>
      <c r="C78" s="155">
        <v>239.64929351999999</v>
      </c>
      <c r="D78" s="155">
        <v>159.24798785999999</v>
      </c>
      <c r="E78" s="156">
        <f t="shared" si="4"/>
        <v>3.5261500345423144E-3</v>
      </c>
      <c r="F78" s="157">
        <f t="shared" si="5"/>
        <v>1.5048811400410493</v>
      </c>
      <c r="G78" s="165">
        <f t="shared" si="6"/>
        <v>5.3064366839378234E-3</v>
      </c>
    </row>
    <row r="79" spans="1:7" s="159" customFormat="1" ht="13">
      <c r="A79" s="196"/>
      <c r="B79" s="116" t="s">
        <v>324</v>
      </c>
      <c r="C79" s="155">
        <v>2256.3755665084</v>
      </c>
      <c r="D79" s="155">
        <v>1140.4456166</v>
      </c>
      <c r="E79" s="156">
        <f t="shared" si="4"/>
        <v>2.5252327545281433E-2</v>
      </c>
      <c r="F79" s="157">
        <f t="shared" si="5"/>
        <v>1.9785034320490544</v>
      </c>
      <c r="G79" s="165">
        <f t="shared" si="6"/>
        <v>4.9961816715566182E-2</v>
      </c>
    </row>
    <row r="80" spans="1:7" s="159" customFormat="1" ht="13">
      <c r="A80" s="196"/>
      <c r="B80" s="116" t="s">
        <v>31</v>
      </c>
      <c r="C80" s="155">
        <v>5052.7876786205998</v>
      </c>
      <c r="D80" s="155">
        <v>13045.1543815</v>
      </c>
      <c r="E80" s="156">
        <f t="shared" si="4"/>
        <v>0.28885245076613081</v>
      </c>
      <c r="F80" s="157">
        <f t="shared" si="5"/>
        <v>0.38733061571016869</v>
      </c>
      <c r="G80" s="165">
        <f t="shared" si="6"/>
        <v>0.11188139760463664</v>
      </c>
    </row>
    <row r="81" spans="1:7" s="159" customFormat="1" ht="13">
      <c r="A81" s="196"/>
      <c r="B81" s="116" t="s">
        <v>323</v>
      </c>
      <c r="C81" s="155">
        <v>6231.8086305119996</v>
      </c>
      <c r="D81" s="155">
        <v>5470.8731436600001</v>
      </c>
      <c r="E81" s="156">
        <f t="shared" si="4"/>
        <v>0.12113885885611798</v>
      </c>
      <c r="F81" s="157">
        <f t="shared" si="5"/>
        <v>1.1390884904238403</v>
      </c>
      <c r="G81" s="165">
        <f t="shared" si="6"/>
        <v>0.1379878798660821</v>
      </c>
    </row>
    <row r="82" spans="1:7" s="159" customFormat="1" ht="13">
      <c r="A82" s="196"/>
      <c r="B82" s="116" t="s">
        <v>32</v>
      </c>
      <c r="C82" s="155">
        <v>19847.626563158599</v>
      </c>
      <c r="D82" s="155">
        <v>7994.6043048800002</v>
      </c>
      <c r="E82" s="156">
        <f t="shared" si="4"/>
        <v>0.1770205992843541</v>
      </c>
      <c r="F82" s="157">
        <f t="shared" si="5"/>
        <v>2.48262775820479</v>
      </c>
      <c r="G82" s="165">
        <f t="shared" si="6"/>
        <v>0.43947625355738451</v>
      </c>
    </row>
    <row r="83" spans="1:7" s="159" customFormat="1" ht="13">
      <c r="A83" s="196"/>
      <c r="B83" s="116" t="s">
        <v>322</v>
      </c>
      <c r="C83" s="155">
        <v>10.459220220000001</v>
      </c>
      <c r="D83" s="155">
        <v>2501.7688520000002</v>
      </c>
      <c r="E83" s="156">
        <f t="shared" si="4"/>
        <v>5.5395439794517519E-2</v>
      </c>
      <c r="F83" s="157">
        <f t="shared" si="5"/>
        <v>4.180730050915191E-3</v>
      </c>
      <c r="G83" s="158">
        <f t="shared" si="6"/>
        <v>2.3159337983260264E-4</v>
      </c>
    </row>
    <row r="84" spans="1:7" s="159" customFormat="1" ht="13">
      <c r="A84" s="196"/>
      <c r="B84" s="116" t="s">
        <v>254</v>
      </c>
      <c r="C84" s="155">
        <v>297.33268120000002</v>
      </c>
      <c r="D84" s="155">
        <v>5886.4168690400002</v>
      </c>
      <c r="E84" s="156">
        <f t="shared" si="4"/>
        <v>0.13034003961383464</v>
      </c>
      <c r="F84" s="157">
        <f t="shared" si="5"/>
        <v>5.0511658928514044E-2</v>
      </c>
      <c r="G84" s="165">
        <f t="shared" si="6"/>
        <v>6.583691625703025E-3</v>
      </c>
    </row>
    <row r="85" spans="1:7" s="159" customFormat="1" ht="13">
      <c r="A85" s="196"/>
      <c r="B85" s="116" t="s">
        <v>253</v>
      </c>
      <c r="C85" s="155">
        <v>104.1942258</v>
      </c>
      <c r="D85" s="155">
        <v>353.62676737999999</v>
      </c>
      <c r="E85" s="156">
        <f t="shared" si="4"/>
        <v>7.8301839462379882E-3</v>
      </c>
      <c r="F85" s="157">
        <f t="shared" si="5"/>
        <v>0.2946446236860657</v>
      </c>
      <c r="G85" s="165">
        <f t="shared" si="6"/>
        <v>2.3071216022319649E-3</v>
      </c>
    </row>
    <row r="86" spans="1:7" s="159" customFormat="1" ht="13">
      <c r="A86" s="196"/>
      <c r="B86" s="116" t="s">
        <v>321</v>
      </c>
      <c r="C86" s="155">
        <v>6535.2993444218</v>
      </c>
      <c r="D86" s="155">
        <v>6250.4440666199998</v>
      </c>
      <c r="E86" s="156">
        <f t="shared" si="4"/>
        <v>0.13840051518134713</v>
      </c>
      <c r="F86" s="157">
        <f t="shared" si="5"/>
        <v>1.0455736064135102</v>
      </c>
      <c r="G86" s="165">
        <f t="shared" si="6"/>
        <v>0.14470792578764891</v>
      </c>
    </row>
    <row r="87" spans="1:7" s="159" customFormat="1" ht="13">
      <c r="A87" s="196"/>
      <c r="B87" s="116" t="s">
        <v>320</v>
      </c>
      <c r="C87" s="155">
        <v>16.122885292799999</v>
      </c>
      <c r="D87" s="155">
        <v>65.340601559999996</v>
      </c>
      <c r="E87" s="156">
        <f t="shared" si="4"/>
        <v>1.4468048704663211E-3</v>
      </c>
      <c r="F87" s="157">
        <f t="shared" si="5"/>
        <v>0.24675140583140967</v>
      </c>
      <c r="G87" s="158">
        <f t="shared" si="6"/>
        <v>3.5700113575129532E-4</v>
      </c>
    </row>
    <row r="88" spans="1:7" s="159" customFormat="1" ht="13">
      <c r="A88" s="196"/>
      <c r="B88" s="116" t="s">
        <v>42</v>
      </c>
      <c r="C88" s="155">
        <v>448.10099209608001</v>
      </c>
      <c r="D88" s="155">
        <v>1782.5001898999999</v>
      </c>
      <c r="E88" s="156">
        <f t="shared" si="4"/>
        <v>3.9469026834506885E-2</v>
      </c>
      <c r="F88" s="157">
        <f t="shared" si="5"/>
        <v>0.25138902909245631</v>
      </c>
      <c r="G88" s="165">
        <f t="shared" si="6"/>
        <v>9.9220803351507906E-3</v>
      </c>
    </row>
    <row r="89" spans="1:7" s="159" customFormat="1" ht="13">
      <c r="A89" s="196"/>
      <c r="B89" s="132" t="s">
        <v>230</v>
      </c>
      <c r="C89" s="166">
        <f>SUM(C61:C88)</f>
        <v>99242.102123037999</v>
      </c>
      <c r="D89" s="166">
        <f>SUM(D61:D88)</f>
        <v>97194.970379940016</v>
      </c>
      <c r="E89" s="170">
        <f>SUM(E61:E88)</f>
        <v>2.1521405247761392</v>
      </c>
      <c r="F89" s="168">
        <f t="shared" si="5"/>
        <v>1.0210621160240663</v>
      </c>
      <c r="G89" s="190">
        <f t="shared" si="6"/>
        <v>2.1974691582090697</v>
      </c>
    </row>
    <row r="90" spans="1:7" s="159" customFormat="1" ht="13">
      <c r="A90" s="196"/>
      <c r="B90" s="116"/>
      <c r="C90" s="155"/>
      <c r="D90" s="155"/>
      <c r="E90" s="156"/>
      <c r="F90" s="157"/>
      <c r="G90" s="161"/>
    </row>
    <row r="91" spans="1:7" s="159" customFormat="1" ht="13">
      <c r="A91" s="195" t="s">
        <v>239</v>
      </c>
      <c r="B91" s="116" t="s">
        <v>53</v>
      </c>
      <c r="C91" s="155">
        <v>1860.5868701100001</v>
      </c>
      <c r="D91" s="155">
        <v>3657.89200424</v>
      </c>
      <c r="E91" s="156">
        <f t="shared" ref="E91:E96" si="7">D91/$I$3</f>
        <v>8.099490731677074E-2</v>
      </c>
      <c r="F91" s="157">
        <f t="shared" ref="F91:F97" si="8">C91/D91</f>
        <v>0.5086500279268289</v>
      </c>
      <c r="G91" s="165">
        <f t="shared" ref="G91:G97" si="9">C91/$I$3</f>
        <v>4.1198061868606355E-2</v>
      </c>
    </row>
    <row r="92" spans="1:7" s="159" customFormat="1" ht="13">
      <c r="A92" s="196"/>
      <c r="B92" s="116" t="s">
        <v>319</v>
      </c>
      <c r="C92" s="155">
        <v>5.1900617159999998</v>
      </c>
      <c r="D92" s="155">
        <v>29.542078</v>
      </c>
      <c r="E92" s="156">
        <f t="shared" si="7"/>
        <v>6.5413573358132939E-4</v>
      </c>
      <c r="F92" s="157">
        <f t="shared" si="8"/>
        <v>0.17568370498514016</v>
      </c>
      <c r="G92" s="158">
        <f t="shared" si="9"/>
        <v>1.1492098923874053E-4</v>
      </c>
    </row>
    <row r="93" spans="1:7" s="159" customFormat="1" ht="13">
      <c r="A93" s="196"/>
      <c r="B93" s="116" t="s">
        <v>17</v>
      </c>
      <c r="C93" s="155">
        <v>12.28064552</v>
      </c>
      <c r="D93" s="155">
        <v>57.708223599999997</v>
      </c>
      <c r="E93" s="156">
        <f t="shared" si="7"/>
        <v>1.2778048713520216E-3</v>
      </c>
      <c r="F93" s="157">
        <f t="shared" si="8"/>
        <v>0.21280581438656518</v>
      </c>
      <c r="G93" s="158">
        <f t="shared" si="9"/>
        <v>2.7192430627518712E-4</v>
      </c>
    </row>
    <row r="94" spans="1:7" s="159" customFormat="1" ht="13">
      <c r="A94" s="196"/>
      <c r="B94" s="116" t="s">
        <v>223</v>
      </c>
      <c r="C94" s="155">
        <v>429.29928374399998</v>
      </c>
      <c r="D94" s="155">
        <v>3221.6324025200001</v>
      </c>
      <c r="E94" s="156">
        <f t="shared" si="7"/>
        <v>7.1335025076834507E-2</v>
      </c>
      <c r="F94" s="157">
        <f t="shared" si="8"/>
        <v>0.13325520422758252</v>
      </c>
      <c r="G94" s="165">
        <f t="shared" si="9"/>
        <v>9.5057633351933041E-3</v>
      </c>
    </row>
    <row r="95" spans="1:7" s="159" customFormat="1" ht="13">
      <c r="A95" s="196"/>
      <c r="B95" s="116" t="s">
        <v>220</v>
      </c>
      <c r="C95" s="155">
        <v>90.454055904399993</v>
      </c>
      <c r="D95" s="155">
        <v>561.90651100000002</v>
      </c>
      <c r="E95" s="156">
        <f t="shared" si="7"/>
        <v>1.2442020083255834E-2</v>
      </c>
      <c r="F95" s="157">
        <f t="shared" si="8"/>
        <v>0.16097705602916565</v>
      </c>
      <c r="G95" s="165">
        <f t="shared" si="9"/>
        <v>2.0028797640582788E-3</v>
      </c>
    </row>
    <row r="96" spans="1:7" s="159" customFormat="1" ht="13">
      <c r="A96" s="196"/>
      <c r="B96" s="116" t="s">
        <v>29</v>
      </c>
      <c r="C96" s="155">
        <v>3382.5027579890002</v>
      </c>
      <c r="D96" s="155">
        <v>15877.1065409</v>
      </c>
      <c r="E96" s="156">
        <f t="shared" si="7"/>
        <v>0.3515589774788539</v>
      </c>
      <c r="F96" s="157">
        <f t="shared" si="8"/>
        <v>0.21304277005860928</v>
      </c>
      <c r="G96" s="165">
        <f t="shared" si="9"/>
        <v>7.4897098401067272E-2</v>
      </c>
    </row>
    <row r="97" spans="1:7" s="159" customFormat="1" ht="13">
      <c r="A97" s="196"/>
      <c r="B97" s="132" t="s">
        <v>230</v>
      </c>
      <c r="C97" s="166">
        <f>SUM(C91:C96)</f>
        <v>5780.3136749834002</v>
      </c>
      <c r="D97" s="166">
        <f>SUM(D91:D96)</f>
        <v>23405.787760260002</v>
      </c>
      <c r="E97" s="167">
        <f>SUM(E91:E96)</f>
        <v>0.51826287056064835</v>
      </c>
      <c r="F97" s="168">
        <f t="shared" si="8"/>
        <v>0.24696086857617433</v>
      </c>
      <c r="G97" s="190">
        <f t="shared" si="9"/>
        <v>0.12799064866443913</v>
      </c>
    </row>
    <row r="98" spans="1:7" s="159" customFormat="1" ht="13">
      <c r="A98" s="196"/>
      <c r="B98" s="116"/>
      <c r="C98" s="155"/>
      <c r="D98" s="155"/>
      <c r="E98" s="156"/>
      <c r="F98" s="157"/>
      <c r="G98" s="161"/>
    </row>
    <row r="99" spans="1:7" s="159" customFormat="1" ht="13">
      <c r="A99" s="195" t="s">
        <v>145</v>
      </c>
      <c r="B99" s="116" t="s">
        <v>252</v>
      </c>
      <c r="C99" s="155">
        <v>513.68846900072003</v>
      </c>
      <c r="D99" s="155">
        <v>23372.174541100001</v>
      </c>
      <c r="E99" s="156">
        <f t="shared" ref="E99:E137" si="10">D99/$I$3</f>
        <v>0.51751858954652141</v>
      </c>
      <c r="F99" s="157">
        <f t="shared" ref="F99:F138" si="11">C99/D99</f>
        <v>2.197863395626274E-2</v>
      </c>
      <c r="G99" s="165">
        <f t="shared" ref="G99:G138" si="12">C99/$I$3</f>
        <v>1.1374351645204376E-2</v>
      </c>
    </row>
    <row r="100" spans="1:7" s="159" customFormat="1" ht="13">
      <c r="A100" s="196"/>
      <c r="B100" s="116" t="s">
        <v>6</v>
      </c>
      <c r="C100" s="155">
        <v>111.8420828</v>
      </c>
      <c r="D100" s="155">
        <v>1355.7668966199999</v>
      </c>
      <c r="E100" s="156">
        <f t="shared" si="10"/>
        <v>3.0020080966741948E-2</v>
      </c>
      <c r="F100" s="157">
        <f t="shared" si="11"/>
        <v>8.2493593167695972E-2</v>
      </c>
      <c r="G100" s="165">
        <f t="shared" si="12"/>
        <v>2.4764643461317034E-3</v>
      </c>
    </row>
    <row r="101" spans="1:7" s="159" customFormat="1" ht="13">
      <c r="A101" s="196"/>
      <c r="B101" s="116" t="s">
        <v>285</v>
      </c>
      <c r="C101" s="155">
        <v>1.5384449207999999</v>
      </c>
      <c r="D101" s="155">
        <v>48.56232</v>
      </c>
      <c r="E101" s="156">
        <f t="shared" si="10"/>
        <v>1.075291616846021E-3</v>
      </c>
      <c r="F101" s="157">
        <f t="shared" si="11"/>
        <v>3.167980691202562E-2</v>
      </c>
      <c r="G101" s="169">
        <f t="shared" si="12"/>
        <v>3.4065030795801781E-5</v>
      </c>
    </row>
    <row r="102" spans="1:7" s="159" customFormat="1" ht="26">
      <c r="A102" s="196"/>
      <c r="B102" s="116" t="s">
        <v>318</v>
      </c>
      <c r="C102" s="155">
        <v>9.06500211</v>
      </c>
      <c r="D102" s="155">
        <v>64.114402979999994</v>
      </c>
      <c r="E102" s="156">
        <f t="shared" si="10"/>
        <v>1.4196537571409592E-3</v>
      </c>
      <c r="F102" s="157">
        <f t="shared" si="11"/>
        <v>0.14138792047752138</v>
      </c>
      <c r="G102" s="158">
        <f t="shared" si="12"/>
        <v>2.0072189252026039E-4</v>
      </c>
    </row>
    <row r="103" spans="1:7" s="159" customFormat="1" ht="26">
      <c r="A103" s="196"/>
      <c r="B103" s="116" t="s">
        <v>276</v>
      </c>
      <c r="C103" s="155">
        <v>194.6458035</v>
      </c>
      <c r="D103" s="155">
        <v>342.87021349999998</v>
      </c>
      <c r="E103" s="156">
        <f t="shared" si="10"/>
        <v>7.5920068531065933E-3</v>
      </c>
      <c r="F103" s="157">
        <f t="shared" si="11"/>
        <v>0.56769528479323561</v>
      </c>
      <c r="G103" s="165">
        <f t="shared" si="12"/>
        <v>4.3099464926265449E-3</v>
      </c>
    </row>
    <row r="104" spans="1:7" s="159" customFormat="1" ht="39">
      <c r="A104" s="196"/>
      <c r="B104" s="116" t="s">
        <v>251</v>
      </c>
      <c r="C104" s="155">
        <v>106.88730839999999</v>
      </c>
      <c r="D104" s="155">
        <v>139.64904487999999</v>
      </c>
      <c r="E104" s="156">
        <f t="shared" si="10"/>
        <v>3.0921802595102075E-3</v>
      </c>
      <c r="F104" s="157">
        <f t="shared" si="11"/>
        <v>0.76539949479674518</v>
      </c>
      <c r="G104" s="165">
        <f t="shared" si="12"/>
        <v>2.3667532084495815E-3</v>
      </c>
    </row>
    <row r="105" spans="1:7" s="159" customFormat="1" ht="13">
      <c r="A105" s="196"/>
      <c r="B105" s="116" t="s">
        <v>221</v>
      </c>
      <c r="C105" s="155">
        <v>798.14335000000005</v>
      </c>
      <c r="D105" s="155">
        <v>1520.7695194</v>
      </c>
      <c r="E105" s="156">
        <f t="shared" si="10"/>
        <v>3.3673653057880518E-2</v>
      </c>
      <c r="F105" s="157">
        <f t="shared" si="11"/>
        <v>0.52482860802924114</v>
      </c>
      <c r="G105" s="165">
        <f t="shared" si="12"/>
        <v>1.7672896461627032E-2</v>
      </c>
    </row>
    <row r="106" spans="1:7" s="159" customFormat="1" ht="13">
      <c r="A106" s="196"/>
      <c r="B106" s="116" t="s">
        <v>8</v>
      </c>
      <c r="C106" s="155">
        <v>11.0372015364</v>
      </c>
      <c r="D106" s="155">
        <v>86.18597742</v>
      </c>
      <c r="E106" s="156">
        <f t="shared" si="10"/>
        <v>1.9083737969974757E-3</v>
      </c>
      <c r="F106" s="157">
        <f t="shared" si="11"/>
        <v>0.1280626137429956</v>
      </c>
      <c r="G106" s="158">
        <f t="shared" si="12"/>
        <v>2.4439133644214161E-4</v>
      </c>
    </row>
    <row r="107" spans="1:7" s="159" customFormat="1" ht="13">
      <c r="A107" s="196"/>
      <c r="B107" s="116" t="s">
        <v>11</v>
      </c>
      <c r="C107" s="155">
        <v>199.79668093000001</v>
      </c>
      <c r="D107" s="155">
        <v>2645.7318496399998</v>
      </c>
      <c r="E107" s="156">
        <f t="shared" si="10"/>
        <v>5.8583141792657542E-2</v>
      </c>
      <c r="F107" s="157">
        <f t="shared" si="11"/>
        <v>7.5516602696220334E-2</v>
      </c>
      <c r="G107" s="165">
        <f t="shared" si="12"/>
        <v>4.4239998434524603E-3</v>
      </c>
    </row>
    <row r="108" spans="1:7" s="159" customFormat="1" ht="13">
      <c r="A108" s="196"/>
      <c r="B108" s="116" t="s">
        <v>12</v>
      </c>
      <c r="C108" s="155">
        <v>3234.3869191295998</v>
      </c>
      <c r="D108" s="155">
        <v>1606.1420779600001</v>
      </c>
      <c r="E108" s="156">
        <f t="shared" si="10"/>
        <v>3.5564015720295827E-2</v>
      </c>
      <c r="F108" s="157">
        <f t="shared" si="11"/>
        <v>2.0137613997621386</v>
      </c>
      <c r="G108" s="165">
        <f t="shared" si="12"/>
        <v>7.1617442078065627E-2</v>
      </c>
    </row>
    <row r="109" spans="1:7" s="159" customFormat="1" ht="39">
      <c r="A109" s="196"/>
      <c r="B109" s="116" t="s">
        <v>274</v>
      </c>
      <c r="C109" s="155">
        <v>60.609000000000002</v>
      </c>
      <c r="D109" s="155">
        <v>128.285462</v>
      </c>
      <c r="E109" s="156">
        <f t="shared" si="10"/>
        <v>2.8405620211682386E-3</v>
      </c>
      <c r="F109" s="157">
        <f t="shared" si="11"/>
        <v>0.47245415852343425</v>
      </c>
      <c r="G109" s="158">
        <f t="shared" si="12"/>
        <v>1.3420353394446658E-3</v>
      </c>
    </row>
    <row r="110" spans="1:7" s="159" customFormat="1" ht="13">
      <c r="A110" s="196"/>
      <c r="B110" s="116" t="s">
        <v>317</v>
      </c>
      <c r="C110" s="181">
        <v>0.48904341782999999</v>
      </c>
      <c r="D110" s="155">
        <v>22.318432900000001</v>
      </c>
      <c r="E110" s="156">
        <f t="shared" si="10"/>
        <v>4.9418610557548388E-4</v>
      </c>
      <c r="F110" s="157">
        <f t="shared" si="11"/>
        <v>2.1912085853931076E-2</v>
      </c>
      <c r="G110" s="169">
        <f t="shared" si="12"/>
        <v>1.082864837318985E-5</v>
      </c>
    </row>
    <row r="111" spans="1:7" s="159" customFormat="1" ht="13">
      <c r="A111" s="196"/>
      <c r="B111" s="116" t="s">
        <v>13</v>
      </c>
      <c r="C111" s="155">
        <v>109.93781611999999</v>
      </c>
      <c r="D111" s="155">
        <v>774.28572380000003</v>
      </c>
      <c r="E111" s="156">
        <f t="shared" si="10"/>
        <v>1.7144628754262432E-2</v>
      </c>
      <c r="F111" s="157">
        <f t="shared" si="11"/>
        <v>0.14198610763537364</v>
      </c>
      <c r="G111" s="165">
        <f t="shared" si="12"/>
        <v>2.4342991036712279E-3</v>
      </c>
    </row>
    <row r="112" spans="1:7" s="159" customFormat="1" ht="13">
      <c r="A112" s="196"/>
      <c r="B112" s="116" t="s">
        <v>316</v>
      </c>
      <c r="C112" s="155">
        <v>63576.882988799996</v>
      </c>
      <c r="D112" s="155">
        <v>10874.06255382</v>
      </c>
      <c r="E112" s="156">
        <f t="shared" si="10"/>
        <v>0.24077903002125681</v>
      </c>
      <c r="F112" s="157">
        <f t="shared" si="11"/>
        <v>5.8466541528644944</v>
      </c>
      <c r="G112" s="165">
        <f t="shared" si="12"/>
        <v>1.4077517157964661</v>
      </c>
    </row>
    <row r="113" spans="1:7" s="159" customFormat="1" ht="13">
      <c r="A113" s="196"/>
      <c r="B113" s="116" t="s">
        <v>315</v>
      </c>
      <c r="C113" s="155">
        <v>1076.0543119458</v>
      </c>
      <c r="D113" s="155">
        <v>6224.5077408799998</v>
      </c>
      <c r="E113" s="156">
        <f t="shared" si="10"/>
        <v>0.13782621985031662</v>
      </c>
      <c r="F113" s="157">
        <f t="shared" si="11"/>
        <v>0.17287380090777607</v>
      </c>
      <c r="G113" s="165">
        <f t="shared" si="12"/>
        <v>2.3826542490275011E-2</v>
      </c>
    </row>
    <row r="114" spans="1:7" s="159" customFormat="1" ht="13">
      <c r="A114" s="196"/>
      <c r="B114" s="116" t="s">
        <v>15</v>
      </c>
      <c r="C114" s="155">
        <v>73.288277877360002</v>
      </c>
      <c r="D114" s="155">
        <v>1739.6237082</v>
      </c>
      <c r="E114" s="156">
        <f t="shared" si="10"/>
        <v>3.8519633944466586E-2</v>
      </c>
      <c r="F114" s="157">
        <f t="shared" si="11"/>
        <v>4.2128810691590232E-2</v>
      </c>
      <c r="G114" s="165">
        <f t="shared" si="12"/>
        <v>1.622786366355786E-3</v>
      </c>
    </row>
    <row r="115" spans="1:7" s="159" customFormat="1" ht="13">
      <c r="A115" s="196"/>
      <c r="B115" s="116" t="s">
        <v>314</v>
      </c>
      <c r="C115" s="155">
        <v>25.788772655999999</v>
      </c>
      <c r="D115" s="155">
        <v>495.50967897999999</v>
      </c>
      <c r="E115" s="156">
        <f t="shared" si="10"/>
        <v>1.0971827620123113E-2</v>
      </c>
      <c r="F115" s="157">
        <f t="shared" si="11"/>
        <v>5.20449423088684E-2</v>
      </c>
      <c r="G115" s="158">
        <f t="shared" si="12"/>
        <v>5.7102813551215619E-4</v>
      </c>
    </row>
    <row r="116" spans="1:7" s="159" customFormat="1" ht="13">
      <c r="A116" s="196"/>
      <c r="B116" s="116" t="s">
        <v>45</v>
      </c>
      <c r="C116" s="155">
        <v>0.60722500000000001</v>
      </c>
      <c r="D116" s="155">
        <v>4.0468599999999997</v>
      </c>
      <c r="E116" s="156">
        <f t="shared" si="10"/>
        <v>8.9607634737168409E-5</v>
      </c>
      <c r="F116" s="157">
        <f t="shared" si="11"/>
        <v>0.150048432611951</v>
      </c>
      <c r="G116" s="186">
        <f t="shared" si="12"/>
        <v>1.3445485142376334E-5</v>
      </c>
    </row>
    <row r="117" spans="1:7" s="159" customFormat="1" ht="13">
      <c r="A117" s="196"/>
      <c r="B117" s="116" t="s">
        <v>4</v>
      </c>
      <c r="C117" s="155">
        <v>7.2640000000000002</v>
      </c>
      <c r="D117" s="155">
        <v>32.374879999999997</v>
      </c>
      <c r="E117" s="156">
        <f t="shared" si="10"/>
        <v>7.1686107789734727E-4</v>
      </c>
      <c r="F117" s="157">
        <f t="shared" si="11"/>
        <v>0.22437148801787066</v>
      </c>
      <c r="G117" s="169">
        <f t="shared" si="12"/>
        <v>1.608431867499225E-4</v>
      </c>
    </row>
    <row r="118" spans="1:7" s="159" customFormat="1" ht="13">
      <c r="A118" s="196"/>
      <c r="B118" s="116" t="s">
        <v>20</v>
      </c>
      <c r="C118" s="181">
        <v>0.31780000000000003</v>
      </c>
      <c r="D118" s="155">
        <v>6.4749759999999998</v>
      </c>
      <c r="E118" s="156">
        <f t="shared" si="10"/>
        <v>1.4337221557946946E-4</v>
      </c>
      <c r="F118" s="157">
        <f t="shared" si="11"/>
        <v>4.9081263003909206E-2</v>
      </c>
      <c r="G118" s="186">
        <f t="shared" si="12"/>
        <v>7.0368894203091099E-6</v>
      </c>
    </row>
    <row r="119" spans="1:7" s="159" customFormat="1" ht="13">
      <c r="A119" s="196"/>
      <c r="B119" s="116" t="s">
        <v>51</v>
      </c>
      <c r="C119" s="155">
        <v>534.99398816999997</v>
      </c>
      <c r="D119" s="155">
        <v>1409.7034467000001</v>
      </c>
      <c r="E119" s="156">
        <f t="shared" si="10"/>
        <v>3.1214371522518932E-2</v>
      </c>
      <c r="F119" s="157">
        <f t="shared" si="11"/>
        <v>0.3795081791297148</v>
      </c>
      <c r="G119" s="165">
        <f t="shared" si="12"/>
        <v>1.1846109299189583E-2</v>
      </c>
    </row>
    <row r="120" spans="1:7" s="159" customFormat="1" ht="13">
      <c r="A120" s="196"/>
      <c r="B120" s="116" t="s">
        <v>219</v>
      </c>
      <c r="C120" s="155">
        <v>296.67052446999998</v>
      </c>
      <c r="D120" s="155">
        <v>2708.0211187599998</v>
      </c>
      <c r="E120" s="156">
        <f t="shared" si="10"/>
        <v>5.9962382506532033E-2</v>
      </c>
      <c r="F120" s="157">
        <f t="shared" si="11"/>
        <v>0.10955251508741745</v>
      </c>
      <c r="G120" s="165">
        <f t="shared" si="12"/>
        <v>6.5690298142243473E-3</v>
      </c>
    </row>
    <row r="121" spans="1:7" s="159" customFormat="1" ht="13">
      <c r="A121" s="196"/>
      <c r="B121" s="116" t="s">
        <v>56</v>
      </c>
      <c r="C121" s="155">
        <v>289.534075089</v>
      </c>
      <c r="D121" s="155">
        <v>2374.3736991999999</v>
      </c>
      <c r="E121" s="156">
        <f t="shared" si="10"/>
        <v>5.2574591452991454E-2</v>
      </c>
      <c r="F121" s="157">
        <f t="shared" si="11"/>
        <v>0.12194124083607942</v>
      </c>
      <c r="G121" s="165">
        <f t="shared" si="12"/>
        <v>6.4110109182277135E-3</v>
      </c>
    </row>
    <row r="122" spans="1:7" s="159" customFormat="1" ht="13">
      <c r="A122" s="196"/>
      <c r="B122" s="116" t="s">
        <v>54</v>
      </c>
      <c r="C122" s="155">
        <v>40.559557032900003</v>
      </c>
      <c r="D122" s="155">
        <v>215.18773364</v>
      </c>
      <c r="E122" s="156">
        <f t="shared" si="10"/>
        <v>4.7647963695141935E-3</v>
      </c>
      <c r="F122" s="157">
        <f t="shared" si="11"/>
        <v>0.1884845216166198</v>
      </c>
      <c r="G122" s="165">
        <f t="shared" si="12"/>
        <v>8.9809036430848945E-4</v>
      </c>
    </row>
    <row r="123" spans="1:7" s="159" customFormat="1" ht="13">
      <c r="A123" s="196"/>
      <c r="B123" s="116" t="s">
        <v>25</v>
      </c>
      <c r="C123" s="155">
        <v>5453.3572341407998</v>
      </c>
      <c r="D123" s="155">
        <v>31903.538168939998</v>
      </c>
      <c r="E123" s="156">
        <f t="shared" si="10"/>
        <v>0.70642438707187449</v>
      </c>
      <c r="F123" s="157">
        <f t="shared" si="11"/>
        <v>0.17093267854065067</v>
      </c>
      <c r="G123" s="165">
        <f t="shared" si="12"/>
        <v>0.12075101266863292</v>
      </c>
    </row>
    <row r="124" spans="1:7" s="159" customFormat="1" ht="13">
      <c r="A124" s="196"/>
      <c r="B124" s="116" t="s">
        <v>248</v>
      </c>
      <c r="C124" s="155">
        <v>46.700596500000003</v>
      </c>
      <c r="D124" s="155">
        <v>441.18058348</v>
      </c>
      <c r="E124" s="156">
        <f t="shared" si="10"/>
        <v>9.7688451237766261E-3</v>
      </c>
      <c r="F124" s="157">
        <f t="shared" si="11"/>
        <v>0.10585369857310839</v>
      </c>
      <c r="G124" s="165">
        <f t="shared" si="12"/>
        <v>1.0340683871396306E-3</v>
      </c>
    </row>
    <row r="125" spans="1:7" s="159" customFormat="1" ht="13">
      <c r="A125" s="196"/>
      <c r="B125" s="116" t="s">
        <v>313</v>
      </c>
      <c r="C125" s="155">
        <v>49894.785519382</v>
      </c>
      <c r="D125" s="155">
        <v>2019.4843115000001</v>
      </c>
      <c r="E125" s="156">
        <f t="shared" si="10"/>
        <v>4.4716449924715469E-2</v>
      </c>
      <c r="F125" s="157">
        <f t="shared" si="11"/>
        <v>24.706696276497414</v>
      </c>
      <c r="G125" s="165">
        <f t="shared" si="12"/>
        <v>1.1047957468531509</v>
      </c>
    </row>
    <row r="126" spans="1:7" s="159" customFormat="1" ht="13">
      <c r="A126" s="196"/>
      <c r="B126" s="116" t="s">
        <v>46</v>
      </c>
      <c r="C126" s="155">
        <v>896.32924368819999</v>
      </c>
      <c r="D126" s="155">
        <v>431.12008952000002</v>
      </c>
      <c r="E126" s="156">
        <f t="shared" si="10"/>
        <v>9.5460805438200257E-3</v>
      </c>
      <c r="F126" s="157">
        <f t="shared" si="11"/>
        <v>2.0790709258901714</v>
      </c>
      <c r="G126" s="165">
        <f t="shared" si="12"/>
        <v>1.9846978514862054E-2</v>
      </c>
    </row>
    <row r="127" spans="1:7" s="159" customFormat="1" ht="13">
      <c r="A127" s="196"/>
      <c r="B127" s="116" t="s">
        <v>312</v>
      </c>
      <c r="C127" s="182">
        <v>3.0461129999999999E-2</v>
      </c>
      <c r="D127" s="155">
        <v>28.732706</v>
      </c>
      <c r="E127" s="156">
        <f t="shared" si="10"/>
        <v>6.3621420663389572E-4</v>
      </c>
      <c r="F127" s="173">
        <f t="shared" si="11"/>
        <v>1.0601552808844387E-3</v>
      </c>
      <c r="G127" s="174">
        <f t="shared" si="12"/>
        <v>6.7448585093662816E-7</v>
      </c>
    </row>
    <row r="128" spans="1:7" s="159" customFormat="1" ht="13">
      <c r="A128" s="196"/>
      <c r="B128" s="116" t="s">
        <v>5</v>
      </c>
      <c r="C128" s="192">
        <v>7.8995999999999997E-6</v>
      </c>
      <c r="D128" s="155">
        <v>3.2374879999999999</v>
      </c>
      <c r="E128" s="156">
        <f t="shared" si="10"/>
        <v>7.168610778973473E-5</v>
      </c>
      <c r="F128" s="194">
        <f t="shared" si="11"/>
        <v>2.4400399321943432E-6</v>
      </c>
      <c r="G128" s="187">
        <f t="shared" si="12"/>
        <v>1.7491696559054071E-10</v>
      </c>
    </row>
    <row r="129" spans="1:9" s="159" customFormat="1" ht="13">
      <c r="A129" s="196"/>
      <c r="B129" s="116" t="s">
        <v>218</v>
      </c>
      <c r="C129" s="155">
        <v>34.695179400000001</v>
      </c>
      <c r="D129" s="155">
        <v>27.113962000000001</v>
      </c>
      <c r="E129" s="156">
        <f t="shared" si="10"/>
        <v>6.0037115273902839E-4</v>
      </c>
      <c r="F129" s="157">
        <f t="shared" si="11"/>
        <v>1.2796056658927235</v>
      </c>
      <c r="G129" s="158">
        <f t="shared" si="12"/>
        <v>7.6823832868340642E-4</v>
      </c>
    </row>
    <row r="130" spans="1:9" s="159" customFormat="1" ht="13">
      <c r="A130" s="196"/>
      <c r="B130" s="116" t="s">
        <v>311</v>
      </c>
      <c r="C130" s="155">
        <v>379.02734800000002</v>
      </c>
      <c r="D130" s="155">
        <v>249.08423300000001</v>
      </c>
      <c r="E130" s="156">
        <f t="shared" si="10"/>
        <v>5.5153499180727161E-3</v>
      </c>
      <c r="F130" s="157">
        <f t="shared" si="11"/>
        <v>1.5216834218487045</v>
      </c>
      <c r="G130" s="165">
        <f t="shared" si="12"/>
        <v>8.3926165360258629E-3</v>
      </c>
    </row>
    <row r="131" spans="1:9" s="159" customFormat="1" ht="13">
      <c r="A131" s="196"/>
      <c r="B131" s="116" t="s">
        <v>310</v>
      </c>
      <c r="C131" s="155">
        <v>268.645015032</v>
      </c>
      <c r="D131" s="155">
        <v>270.127905</v>
      </c>
      <c r="E131" s="156">
        <f t="shared" si="10"/>
        <v>5.9813096187059916E-3</v>
      </c>
      <c r="F131" s="157">
        <f t="shared" si="11"/>
        <v>0.99451041547151531</v>
      </c>
      <c r="G131" s="165">
        <f t="shared" si="12"/>
        <v>5.9484747139630662E-3</v>
      </c>
      <c r="I131" s="171"/>
    </row>
    <row r="132" spans="1:9" s="159" customFormat="1" ht="13">
      <c r="A132" s="196"/>
      <c r="B132" s="116" t="s">
        <v>309</v>
      </c>
      <c r="C132" s="155">
        <v>166.12768</v>
      </c>
      <c r="D132" s="155">
        <v>115.133167</v>
      </c>
      <c r="E132" s="156">
        <f t="shared" si="10"/>
        <v>2.5493372082724414E-3</v>
      </c>
      <c r="F132" s="157">
        <f t="shared" si="11"/>
        <v>1.4429176607293361</v>
      </c>
      <c r="G132" s="165">
        <f t="shared" si="12"/>
        <v>3.6784836809707275E-3</v>
      </c>
      <c r="I132" s="171"/>
    </row>
    <row r="133" spans="1:9" s="159" customFormat="1" ht="13">
      <c r="A133" s="196"/>
      <c r="B133" s="116" t="s">
        <v>247</v>
      </c>
      <c r="C133" s="155">
        <v>291.47947898140001</v>
      </c>
      <c r="D133" s="155">
        <v>3524.6491387400001</v>
      </c>
      <c r="E133" s="156">
        <f t="shared" si="10"/>
        <v>7.8044575943049463E-2</v>
      </c>
      <c r="F133" s="157">
        <f t="shared" si="11"/>
        <v>8.2697445194672273E-2</v>
      </c>
      <c r="G133" s="165">
        <f t="shared" si="12"/>
        <v>6.4540870417917721E-3</v>
      </c>
      <c r="I133" s="171"/>
    </row>
    <row r="134" spans="1:9" s="159" customFormat="1" ht="26">
      <c r="A134" s="196"/>
      <c r="B134" s="116" t="s">
        <v>271</v>
      </c>
      <c r="C134" s="155">
        <v>53.812659225600001</v>
      </c>
      <c r="D134" s="155">
        <v>485.14567052000001</v>
      </c>
      <c r="E134" s="156">
        <f t="shared" si="10"/>
        <v>1.0742342467561224E-2</v>
      </c>
      <c r="F134" s="157">
        <f t="shared" si="11"/>
        <v>0.11092062136290173</v>
      </c>
      <c r="G134" s="165">
        <f t="shared" si="12"/>
        <v>1.191547301394978E-3</v>
      </c>
    </row>
    <row r="135" spans="1:9" s="159" customFormat="1" ht="13">
      <c r="A135" s="196"/>
      <c r="B135" s="116" t="s">
        <v>308</v>
      </c>
      <c r="C135" s="155">
        <v>346.21209393380002</v>
      </c>
      <c r="D135" s="155">
        <v>922.79334521999999</v>
      </c>
      <c r="E135" s="156">
        <f t="shared" si="10"/>
        <v>2.0432960126212301E-2</v>
      </c>
      <c r="F135" s="157">
        <f t="shared" si="11"/>
        <v>0.37517836005986888</v>
      </c>
      <c r="G135" s="165">
        <f t="shared" si="12"/>
        <v>7.6660044713210227E-3</v>
      </c>
    </row>
    <row r="136" spans="1:9" s="159" customFormat="1" ht="13">
      <c r="A136" s="196"/>
      <c r="B136" s="116" t="s">
        <v>38</v>
      </c>
      <c r="C136" s="155">
        <v>2616.6463275455999</v>
      </c>
      <c r="D136" s="155">
        <v>20989.249826719999</v>
      </c>
      <c r="E136" s="156">
        <f t="shared" si="10"/>
        <v>0.4647546571613303</v>
      </c>
      <c r="F136" s="157">
        <f t="shared" si="11"/>
        <v>0.12466602423372578</v>
      </c>
      <c r="G136" s="165">
        <f t="shared" si="12"/>
        <v>5.7939115352411315E-2</v>
      </c>
    </row>
    <row r="137" spans="1:9" s="159" customFormat="1" ht="13">
      <c r="A137" s="196"/>
      <c r="B137" s="116" t="s">
        <v>40</v>
      </c>
      <c r="C137" s="155">
        <v>1.4524294905999999</v>
      </c>
      <c r="D137" s="155">
        <v>24.28116</v>
      </c>
      <c r="E137" s="156">
        <f t="shared" si="10"/>
        <v>5.3764580842301051E-4</v>
      </c>
      <c r="F137" s="157">
        <f t="shared" si="11"/>
        <v>5.981713767381789E-2</v>
      </c>
      <c r="G137" s="169">
        <f t="shared" si="12"/>
        <v>3.2160433342190335E-5</v>
      </c>
    </row>
    <row r="138" spans="1:9" s="159" customFormat="1" ht="13">
      <c r="A138" s="196"/>
      <c r="B138" s="132" t="s">
        <v>230</v>
      </c>
      <c r="C138" s="166">
        <f>SUM(C99:C137)</f>
        <v>131723.32991725602</v>
      </c>
      <c r="D138" s="166">
        <f>SUM(D99:D137)</f>
        <v>119625.61461402</v>
      </c>
      <c r="E138" s="172">
        <f>SUM(E99:E137)</f>
        <v>2.6488112708476153</v>
      </c>
      <c r="F138" s="168">
        <f t="shared" si="11"/>
        <v>1.1011298068751421</v>
      </c>
      <c r="G138" s="190">
        <f t="shared" si="12"/>
        <v>2.9166850431171345</v>
      </c>
    </row>
    <row r="139" spans="1:9" s="159" customFormat="1" ht="13">
      <c r="A139" s="196"/>
      <c r="B139" s="116"/>
      <c r="C139" s="155"/>
      <c r="D139" s="155"/>
      <c r="E139" s="156"/>
      <c r="F139" s="157"/>
      <c r="G139" s="161"/>
    </row>
    <row r="140" spans="1:9" s="159" customFormat="1" ht="39">
      <c r="A140" s="195" t="s">
        <v>243</v>
      </c>
      <c r="B140" s="116" t="s">
        <v>307</v>
      </c>
      <c r="C140" s="183">
        <v>2.2275956736E-2</v>
      </c>
      <c r="D140" s="155">
        <v>7.6890340000000004</v>
      </c>
      <c r="E140" s="156">
        <f t="shared" ref="E140:E146" si="13">D140/$I$3</f>
        <v>1.7025450600061998E-4</v>
      </c>
      <c r="F140" s="173">
        <f t="shared" ref="F140:F147" si="14">C140/D140</f>
        <v>2.8971073266160613E-3</v>
      </c>
      <c r="G140" s="174">
        <f t="shared" ref="G140:G159" si="15">C140/$I$3</f>
        <v>4.9324557672379436E-7</v>
      </c>
    </row>
    <row r="141" spans="1:9" s="159" customFormat="1" ht="26">
      <c r="A141" s="196"/>
      <c r="B141" s="116" t="s">
        <v>306</v>
      </c>
      <c r="C141" s="183">
        <v>8.3534837760000005E-3</v>
      </c>
      <c r="D141" s="155">
        <v>7.6890340000000004</v>
      </c>
      <c r="E141" s="156">
        <f t="shared" si="13"/>
        <v>1.7025450600061998E-4</v>
      </c>
      <c r="F141" s="173">
        <f t="shared" si="14"/>
        <v>1.086415247481023E-3</v>
      </c>
      <c r="G141" s="174">
        <f t="shared" si="15"/>
        <v>1.849670912714229E-7</v>
      </c>
    </row>
    <row r="142" spans="1:9" s="159" customFormat="1" ht="26">
      <c r="A142" s="196"/>
      <c r="B142" s="116" t="s">
        <v>305</v>
      </c>
      <c r="C142" s="183">
        <v>8.3534837760000005E-3</v>
      </c>
      <c r="D142" s="155">
        <v>7.6890340000000004</v>
      </c>
      <c r="E142" s="156">
        <f t="shared" si="13"/>
        <v>1.7025450600061998E-4</v>
      </c>
      <c r="F142" s="173">
        <f t="shared" si="14"/>
        <v>1.086415247481023E-3</v>
      </c>
      <c r="G142" s="174">
        <f t="shared" si="15"/>
        <v>1.849670912714229E-7</v>
      </c>
    </row>
    <row r="143" spans="1:9" s="159" customFormat="1" ht="13">
      <c r="A143" s="196"/>
      <c r="B143" s="116" t="s">
        <v>111</v>
      </c>
      <c r="C143" s="155">
        <v>926.34424849979996</v>
      </c>
      <c r="D143" s="155">
        <v>341.55498399999999</v>
      </c>
      <c r="E143" s="156">
        <f t="shared" si="13"/>
        <v>7.5628843718170144E-3</v>
      </c>
      <c r="F143" s="157">
        <f t="shared" si="14"/>
        <v>2.7121379921067117</v>
      </c>
      <c r="G143" s="165">
        <f t="shared" si="15"/>
        <v>2.0511586034715024E-2</v>
      </c>
    </row>
    <row r="144" spans="1:9" s="159" customFormat="1" ht="26">
      <c r="A144" s="196"/>
      <c r="B144" s="116" t="s">
        <v>304</v>
      </c>
      <c r="C144" s="183">
        <v>1.6706967552000001E-2</v>
      </c>
      <c r="D144" s="155">
        <v>7.6890340000000004</v>
      </c>
      <c r="E144" s="156">
        <f t="shared" si="13"/>
        <v>1.7025450600061998E-4</v>
      </c>
      <c r="F144" s="173">
        <f t="shared" si="14"/>
        <v>2.1728304949620459E-3</v>
      </c>
      <c r="G144" s="174">
        <f t="shared" si="15"/>
        <v>3.6993418254284579E-7</v>
      </c>
    </row>
    <row r="145" spans="1:7" s="159" customFormat="1" ht="13">
      <c r="A145" s="196"/>
      <c r="B145" s="116" t="s">
        <v>131</v>
      </c>
      <c r="C145" s="155">
        <v>60.734818836000002</v>
      </c>
      <c r="D145" s="155">
        <v>299.06295399999999</v>
      </c>
      <c r="E145" s="156">
        <f t="shared" si="13"/>
        <v>6.6220042070767454E-3</v>
      </c>
      <c r="F145" s="157">
        <f t="shared" si="14"/>
        <v>0.20308372542859321</v>
      </c>
      <c r="G145" s="158">
        <f t="shared" si="15"/>
        <v>1.3448212841769629E-3</v>
      </c>
    </row>
    <row r="146" spans="1:7" s="159" customFormat="1" ht="13">
      <c r="A146" s="196"/>
      <c r="B146" s="116" t="s">
        <v>303</v>
      </c>
      <c r="C146" s="155">
        <v>5.340875295</v>
      </c>
      <c r="D146" s="155">
        <v>14.164009999999999</v>
      </c>
      <c r="E146" s="156">
        <f t="shared" si="13"/>
        <v>3.1362672158008942E-4</v>
      </c>
      <c r="F146" s="157">
        <f t="shared" si="14"/>
        <v>0.37707367440435302</v>
      </c>
      <c r="G146" s="158">
        <f t="shared" si="15"/>
        <v>1.1826038029759532E-4</v>
      </c>
    </row>
    <row r="147" spans="1:7" s="159" customFormat="1" ht="13">
      <c r="A147" s="196"/>
      <c r="B147" s="132" t="s">
        <v>230</v>
      </c>
      <c r="C147" s="166">
        <f>SUM(C140:C146)</f>
        <v>992.47563252264001</v>
      </c>
      <c r="D147" s="166">
        <f>SUM(D140:D146)</f>
        <v>685.53808399999991</v>
      </c>
      <c r="E147" s="167">
        <f>SUM(E140:E146)</f>
        <v>1.517953332447633E-2</v>
      </c>
      <c r="F147" s="168">
        <f t="shared" si="14"/>
        <v>1.4477323079291393</v>
      </c>
      <c r="G147" s="189">
        <f t="shared" si="15"/>
        <v>2.1975900813131395E-2</v>
      </c>
    </row>
    <row r="148" spans="1:7" s="159" customFormat="1" ht="13">
      <c r="A148" s="196"/>
      <c r="B148" s="116"/>
      <c r="C148" s="155"/>
      <c r="D148" s="155"/>
      <c r="E148" s="156"/>
      <c r="F148" s="157"/>
      <c r="G148" s="165">
        <f t="shared" si="15"/>
        <v>0</v>
      </c>
    </row>
    <row r="149" spans="1:7" s="159" customFormat="1" ht="13">
      <c r="A149" s="195" t="s">
        <v>208</v>
      </c>
      <c r="B149" s="116" t="s">
        <v>302</v>
      </c>
      <c r="C149" s="155">
        <v>2.27</v>
      </c>
      <c r="D149" s="155">
        <v>24.28116</v>
      </c>
      <c r="E149" s="156">
        <f t="shared" ref="E149:E150" si="16">D149/$I$3</f>
        <v>5.3764580842301051E-4</v>
      </c>
      <c r="F149" s="157">
        <f>C149/D149</f>
        <v>9.3488120007446107E-2</v>
      </c>
      <c r="G149" s="169">
        <f t="shared" si="15"/>
        <v>5.0263495859350782E-5</v>
      </c>
    </row>
    <row r="150" spans="1:7" s="159" customFormat="1" ht="13">
      <c r="A150" s="196"/>
      <c r="B150" s="116" t="s">
        <v>301</v>
      </c>
      <c r="C150" s="155">
        <v>0.73021360000000002</v>
      </c>
      <c r="D150" s="155">
        <v>6.8391934000000001</v>
      </c>
      <c r="E150" s="156">
        <f t="shared" si="16"/>
        <v>1.5143690270581463E-4</v>
      </c>
      <c r="F150" s="157">
        <f>C150/D150</f>
        <v>0.106768964889924</v>
      </c>
      <c r="G150" s="169">
        <f t="shared" si="15"/>
        <v>1.6168761348035958E-5</v>
      </c>
    </row>
    <row r="151" spans="1:7" s="159" customFormat="1" ht="13">
      <c r="A151" s="196"/>
      <c r="B151" s="132" t="s">
        <v>230</v>
      </c>
      <c r="C151" s="166">
        <f>SUM(C149:C150)</f>
        <v>3.0002135999999999</v>
      </c>
      <c r="D151" s="166">
        <f>SUM(D149:D150)</f>
        <v>31.120353399999999</v>
      </c>
      <c r="E151" s="167">
        <f>SUM(E149:E150)</f>
        <v>6.8908271112882514E-4</v>
      </c>
      <c r="F151" s="168">
        <f>C151/D151</f>
        <v>9.6406797231293653E-2</v>
      </c>
      <c r="G151" s="191">
        <f t="shared" si="15"/>
        <v>6.643225720738674E-5</v>
      </c>
    </row>
    <row r="152" spans="1:7" s="159" customFormat="1" ht="13">
      <c r="A152" s="196"/>
      <c r="B152" s="116"/>
      <c r="C152" s="155"/>
      <c r="D152" s="155"/>
      <c r="E152" s="156"/>
      <c r="F152" s="157"/>
      <c r="G152" s="165"/>
    </row>
    <row r="153" spans="1:7" s="159" customFormat="1" ht="13">
      <c r="A153" s="195" t="s">
        <v>238</v>
      </c>
      <c r="B153" s="116" t="s">
        <v>300</v>
      </c>
      <c r="C153" s="155">
        <v>172.8968654</v>
      </c>
      <c r="D153" s="155">
        <v>864.52260808000005</v>
      </c>
      <c r="E153" s="156">
        <f t="shared" ref="E153" si="17">D153/45162</f>
        <v>1.9142699793631816E-2</v>
      </c>
      <c r="F153" s="157">
        <f t="shared" ref="F153:F159" si="18">C153/D153</f>
        <v>0.19999114399562434</v>
      </c>
      <c r="G153" s="165">
        <f t="shared" si="15"/>
        <v>3.8283704308932289E-3</v>
      </c>
    </row>
    <row r="154" spans="1:7" s="159" customFormat="1" ht="13">
      <c r="A154" s="196"/>
      <c r="B154" s="116" t="s">
        <v>270</v>
      </c>
      <c r="C154" s="155">
        <v>3.61089664536</v>
      </c>
      <c r="D154" s="155">
        <v>44.68947498</v>
      </c>
      <c r="E154" s="156">
        <f t="shared" ref="E154:E158" si="19">D154/$I$3</f>
        <v>9.8953711040255079E-4</v>
      </c>
      <c r="F154" s="157">
        <f t="shared" si="18"/>
        <v>8.0799710602462757E-2</v>
      </c>
      <c r="G154" s="169">
        <f t="shared" si="15"/>
        <v>7.9954312150923342E-5</v>
      </c>
    </row>
    <row r="155" spans="1:7" s="159" customFormat="1" ht="13">
      <c r="A155" s="196"/>
      <c r="B155" s="116" t="s">
        <v>299</v>
      </c>
      <c r="C155" s="155">
        <v>1206.1998721387999</v>
      </c>
      <c r="D155" s="155">
        <v>4283.9452930999996</v>
      </c>
      <c r="E155" s="156">
        <f t="shared" si="19"/>
        <v>9.4857298018245426E-2</v>
      </c>
      <c r="F155" s="157">
        <f t="shared" si="18"/>
        <v>0.28156285610873316</v>
      </c>
      <c r="G155" s="165">
        <f t="shared" si="15"/>
        <v>2.6708291752774456E-2</v>
      </c>
    </row>
    <row r="156" spans="1:7" s="159" customFormat="1" ht="13">
      <c r="A156" s="196"/>
      <c r="B156" s="116" t="s">
        <v>298</v>
      </c>
      <c r="C156" s="155">
        <v>3.6610265808000002</v>
      </c>
      <c r="D156" s="155">
        <v>851.44315656000003</v>
      </c>
      <c r="E156" s="156">
        <f t="shared" si="19"/>
        <v>1.8853087918161288E-2</v>
      </c>
      <c r="F156" s="173">
        <f t="shared" si="18"/>
        <v>4.2997897776185989E-3</v>
      </c>
      <c r="G156" s="169">
        <f t="shared" si="15"/>
        <v>8.1064314707054614E-5</v>
      </c>
    </row>
    <row r="157" spans="1:7" s="159" customFormat="1" ht="13">
      <c r="A157" s="196"/>
      <c r="B157" s="116" t="s">
        <v>284</v>
      </c>
      <c r="C157" s="155">
        <v>1057.01278444064</v>
      </c>
      <c r="D157" s="155">
        <v>37922.793217480001</v>
      </c>
      <c r="E157" s="156">
        <f t="shared" si="19"/>
        <v>0.83970579729595685</v>
      </c>
      <c r="F157" s="157">
        <f t="shared" si="18"/>
        <v>2.787275658675438E-2</v>
      </c>
      <c r="G157" s="165">
        <f t="shared" si="15"/>
        <v>2.3404915292516718E-2</v>
      </c>
    </row>
    <row r="158" spans="1:7" s="159" customFormat="1" ht="13">
      <c r="A158" s="196"/>
      <c r="B158" s="116" t="s">
        <v>297</v>
      </c>
      <c r="C158" s="155">
        <v>9005.9580480000004</v>
      </c>
      <c r="D158" s="155">
        <v>601.15295928</v>
      </c>
      <c r="E158" s="156">
        <f t="shared" si="19"/>
        <v>1.3311034924936894E-2</v>
      </c>
      <c r="F158" s="157">
        <f t="shared" si="18"/>
        <v>14.981142334866691</v>
      </c>
      <c r="G158" s="165">
        <f t="shared" si="15"/>
        <v>0.19941450883486117</v>
      </c>
    </row>
    <row r="159" spans="1:7" s="159" customFormat="1" ht="13">
      <c r="A159" s="196"/>
      <c r="B159" s="132" t="s">
        <v>230</v>
      </c>
      <c r="C159" s="166">
        <f>SUM(C153:C158)</f>
        <v>11449.3394932056</v>
      </c>
      <c r="D159" s="166">
        <f>SUM(D153:D158)</f>
        <v>44568.546709479997</v>
      </c>
      <c r="E159" s="170">
        <f>SUM(E153:E158)</f>
        <v>0.98685945506133488</v>
      </c>
      <c r="F159" s="168">
        <f t="shared" si="18"/>
        <v>0.25689281653804197</v>
      </c>
      <c r="G159" s="189">
        <f t="shared" si="15"/>
        <v>0.25351710493790353</v>
      </c>
    </row>
    <row r="160" spans="1:7" s="159" customFormat="1" ht="13">
      <c r="A160" s="196"/>
      <c r="B160" s="116"/>
      <c r="C160" s="155"/>
      <c r="D160" s="155"/>
      <c r="E160" s="156"/>
      <c r="F160" s="157"/>
      <c r="G160" s="161"/>
    </row>
    <row r="161" spans="1:7" s="159" customFormat="1" ht="13">
      <c r="A161" s="195" t="s">
        <v>198</v>
      </c>
      <c r="B161" s="116" t="s">
        <v>296</v>
      </c>
      <c r="C161" s="155">
        <v>3.2237632000000001</v>
      </c>
      <c r="D161" s="155">
        <v>12.711187260000001</v>
      </c>
      <c r="E161" s="156">
        <f t="shared" ref="E161:E165" si="20">D161/$I$3</f>
        <v>2.8145758070944601E-4</v>
      </c>
      <c r="F161" s="157">
        <f t="shared" ref="F161:F166" si="21">C161/D161</f>
        <v>0.25361621491838521</v>
      </c>
      <c r="G161" s="169">
        <f t="shared" ref="G161:G166" si="22">C161/$I$3</f>
        <v>7.138220627961561E-5</v>
      </c>
    </row>
    <row r="162" spans="1:7" s="159" customFormat="1" ht="13">
      <c r="A162" s="196"/>
      <c r="B162" s="116" t="s">
        <v>295</v>
      </c>
      <c r="C162" s="184">
        <v>6.8100000000000002E-5</v>
      </c>
      <c r="D162" s="155">
        <v>3.2374879999999999</v>
      </c>
      <c r="E162" s="156">
        <f t="shared" si="20"/>
        <v>7.168610778973473E-5</v>
      </c>
      <c r="F162" s="193">
        <f t="shared" si="21"/>
        <v>2.1034827001675375E-5</v>
      </c>
      <c r="G162" s="175">
        <f t="shared" si="22"/>
        <v>1.5079048757805235E-9</v>
      </c>
    </row>
    <row r="163" spans="1:7" s="159" customFormat="1" ht="13">
      <c r="A163" s="196"/>
      <c r="B163" s="116" t="s">
        <v>245</v>
      </c>
      <c r="C163" s="183">
        <v>1.4125756E-2</v>
      </c>
      <c r="D163" s="155">
        <v>234.78262975999999</v>
      </c>
      <c r="E163" s="156">
        <f t="shared" si="20"/>
        <v>5.1986765369115623E-3</v>
      </c>
      <c r="F163" s="176">
        <f t="shared" si="21"/>
        <v>6.0165251639099793E-5</v>
      </c>
      <c r="G163" s="174">
        <f t="shared" si="22"/>
        <v>3.1277968203356806E-7</v>
      </c>
    </row>
    <row r="164" spans="1:7" s="159" customFormat="1" ht="13">
      <c r="A164" s="196"/>
      <c r="B164" s="116" t="s">
        <v>294</v>
      </c>
      <c r="C164" s="155">
        <v>6.1021232000000003</v>
      </c>
      <c r="D164" s="155">
        <v>12.711187260000001</v>
      </c>
      <c r="E164" s="156">
        <f t="shared" si="20"/>
        <v>2.8145758070944601E-4</v>
      </c>
      <c r="F164" s="157">
        <f t="shared" si="21"/>
        <v>0.48005926395265769</v>
      </c>
      <c r="G164" s="169">
        <f t="shared" si="22"/>
        <v>1.3511631902927241E-4</v>
      </c>
    </row>
    <row r="165" spans="1:7" s="159" customFormat="1" ht="13">
      <c r="A165" s="196"/>
      <c r="B165" s="116" t="s">
        <v>244</v>
      </c>
      <c r="C165" s="155">
        <v>1.03512</v>
      </c>
      <c r="D165" s="155">
        <v>46.134203999999997</v>
      </c>
      <c r="E165" s="156">
        <f t="shared" si="20"/>
        <v>1.0215270360037199E-3</v>
      </c>
      <c r="F165" s="157">
        <f t="shared" si="21"/>
        <v>2.2437148801787068E-2</v>
      </c>
      <c r="G165" s="169">
        <f t="shared" si="22"/>
        <v>2.2920154111863957E-5</v>
      </c>
    </row>
    <row r="166" spans="1:7" s="159" customFormat="1" ht="13">
      <c r="A166" s="197"/>
      <c r="B166" s="177" t="s">
        <v>230</v>
      </c>
      <c r="C166" s="178">
        <f>SUM(C161:C165)</f>
        <v>10.375200255999999</v>
      </c>
      <c r="D166" s="178">
        <f>SUM(D161:D165)</f>
        <v>309.57669627999996</v>
      </c>
      <c r="E166" s="179">
        <f>SUM(E161:E165)</f>
        <v>6.8548048421239096E-3</v>
      </c>
      <c r="F166" s="180">
        <f t="shared" si="21"/>
        <v>3.3514151357878816E-2</v>
      </c>
      <c r="G166" s="188">
        <f t="shared" si="22"/>
        <v>2.297329670076613E-4</v>
      </c>
    </row>
    <row r="167" spans="1:7" ht="16.5" customHeight="1">
      <c r="A167" s="308" t="s">
        <v>2</v>
      </c>
      <c r="B167" s="309"/>
      <c r="C167" s="309"/>
      <c r="D167" s="309"/>
      <c r="E167" s="309"/>
      <c r="F167" s="309"/>
      <c r="G167" s="310"/>
    </row>
    <row r="168" spans="1:7" ht="27.75" customHeight="1">
      <c r="A168" s="284" t="s">
        <v>388</v>
      </c>
      <c r="B168" s="285"/>
      <c r="C168" s="285"/>
      <c r="D168" s="285"/>
      <c r="E168" s="285"/>
      <c r="F168" s="285"/>
      <c r="G168" s="286"/>
    </row>
    <row r="169" spans="1:7" ht="16.5" customHeight="1" thickBot="1">
      <c r="A169" s="293" t="s">
        <v>387</v>
      </c>
      <c r="B169" s="294"/>
      <c r="C169" s="294"/>
      <c r="D169" s="294"/>
      <c r="E169" s="294"/>
      <c r="F169" s="294"/>
      <c r="G169" s="295"/>
    </row>
    <row r="170" spans="1:7">
      <c r="A170" s="81"/>
      <c r="B170" s="152"/>
      <c r="C170" s="81"/>
      <c r="D170" s="81"/>
      <c r="E170" s="79"/>
      <c r="F170" s="80"/>
      <c r="G170" s="80"/>
    </row>
    <row r="171" spans="1:7">
      <c r="A171" s="81"/>
      <c r="B171" s="152"/>
      <c r="C171" s="81"/>
      <c r="D171" s="81"/>
      <c r="E171" s="79"/>
      <c r="F171" s="80"/>
      <c r="G171" s="80"/>
    </row>
    <row r="172" spans="1:7">
      <c r="A172" s="81"/>
      <c r="B172" s="152"/>
      <c r="C172" s="81"/>
      <c r="D172" s="81"/>
      <c r="E172" s="79"/>
      <c r="F172" s="80"/>
      <c r="G172" s="80"/>
    </row>
    <row r="173" spans="1:7">
      <c r="A173" s="81"/>
      <c r="B173" s="152"/>
      <c r="C173" s="81"/>
      <c r="D173" s="81"/>
      <c r="E173" s="79"/>
      <c r="F173" s="80"/>
      <c r="G173" s="80"/>
    </row>
    <row r="174" spans="1:7">
      <c r="A174" s="81"/>
      <c r="B174" s="152"/>
      <c r="C174" s="81"/>
      <c r="D174" s="81"/>
      <c r="E174" s="79"/>
      <c r="F174" s="80"/>
      <c r="G174" s="80"/>
    </row>
    <row r="175" spans="1:7">
      <c r="A175" s="81"/>
      <c r="B175" s="152"/>
      <c r="C175" s="81"/>
      <c r="D175" s="81"/>
      <c r="E175" s="79"/>
      <c r="F175" s="80"/>
      <c r="G175" s="80"/>
    </row>
    <row r="176" spans="1:7">
      <c r="A176" s="81"/>
      <c r="B176" s="152"/>
      <c r="C176" s="81"/>
      <c r="D176" s="81"/>
      <c r="E176" s="79"/>
      <c r="F176" s="80"/>
      <c r="G176" s="80"/>
    </row>
    <row r="177" spans="1:7">
      <c r="A177" s="81"/>
      <c r="B177" s="152"/>
      <c r="C177" s="81"/>
      <c r="D177" s="81"/>
      <c r="E177" s="79"/>
      <c r="F177" s="80"/>
      <c r="G177" s="80"/>
    </row>
    <row r="178" spans="1:7">
      <c r="A178" s="81"/>
      <c r="B178" s="152"/>
      <c r="C178" s="81"/>
      <c r="D178" s="81"/>
      <c r="E178" s="79"/>
      <c r="F178" s="80"/>
      <c r="G178" s="80"/>
    </row>
    <row r="179" spans="1:7">
      <c r="A179" s="81"/>
      <c r="B179" s="152"/>
      <c r="C179" s="81"/>
      <c r="D179" s="81"/>
      <c r="E179" s="79"/>
      <c r="F179" s="80"/>
      <c r="G179" s="80"/>
    </row>
    <row r="180" spans="1:7">
      <c r="A180" s="81"/>
      <c r="B180" s="152"/>
      <c r="C180" s="81"/>
      <c r="D180" s="81"/>
      <c r="E180" s="79"/>
      <c r="F180" s="80"/>
      <c r="G180" s="80"/>
    </row>
    <row r="181" spans="1:7">
      <c r="A181" s="81"/>
      <c r="B181" s="152"/>
      <c r="C181" s="81"/>
      <c r="D181" s="81"/>
      <c r="E181" s="79"/>
      <c r="F181" s="80"/>
      <c r="G181" s="80"/>
    </row>
    <row r="182" spans="1:7">
      <c r="A182" s="81"/>
      <c r="B182" s="152"/>
      <c r="C182" s="81"/>
      <c r="D182" s="81"/>
      <c r="E182" s="79"/>
      <c r="F182" s="80"/>
      <c r="G182" s="80"/>
    </row>
    <row r="183" spans="1:7">
      <c r="A183" s="81"/>
      <c r="B183" s="152"/>
      <c r="C183" s="81"/>
      <c r="D183" s="81"/>
      <c r="E183" s="79"/>
      <c r="F183" s="80"/>
      <c r="G183" s="80"/>
    </row>
    <row r="184" spans="1:7">
      <c r="A184" s="81"/>
      <c r="B184" s="152"/>
      <c r="C184" s="81"/>
      <c r="D184" s="81"/>
      <c r="E184" s="79"/>
      <c r="F184" s="80"/>
      <c r="G184" s="80"/>
    </row>
  </sheetData>
  <mergeCells count="4">
    <mergeCell ref="A1:G1"/>
    <mergeCell ref="A167:G167"/>
    <mergeCell ref="A168:G168"/>
    <mergeCell ref="A169:G169"/>
  </mergeCells>
  <printOptions horizontalCentered="1" gridLines="1"/>
  <pageMargins left="0.7" right="0.7" top="0.75" bottom="0.75" header="0.3" footer="0.3"/>
  <pageSetup scale="72" fitToHeight="3"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90626-B9ED-164F-A680-68D999CC4014}">
  <sheetPr>
    <pageSetUpPr fitToPage="1"/>
  </sheetPr>
  <dimension ref="A1:I46"/>
  <sheetViews>
    <sheetView tabSelected="1" workbookViewId="0">
      <selection activeCell="B3" sqref="B3"/>
    </sheetView>
  </sheetViews>
  <sheetFormatPr defaultColWidth="10.83203125" defaultRowHeight="13"/>
  <cols>
    <col min="1" max="1" width="18.33203125" style="81" customWidth="1"/>
    <col min="2" max="2" width="37" style="81" customWidth="1"/>
    <col min="3" max="3" width="12.83203125" style="81" customWidth="1"/>
    <col min="4" max="4" width="13.1640625" style="81" customWidth="1"/>
    <col min="5" max="5" width="13" style="81" customWidth="1"/>
    <col min="6" max="6" width="16.1640625" style="81" customWidth="1"/>
    <col min="7" max="7" width="18.83203125" style="81" customWidth="1"/>
    <col min="8" max="16384" width="10.83203125" style="81"/>
  </cols>
  <sheetData>
    <row r="1" spans="1:9" ht="30" customHeight="1">
      <c r="A1" s="311" t="s">
        <v>405</v>
      </c>
      <c r="B1" s="312"/>
      <c r="C1" s="312"/>
      <c r="D1" s="312"/>
      <c r="E1" s="312"/>
      <c r="F1" s="312"/>
      <c r="G1" s="313"/>
    </row>
    <row r="2" spans="1:9" s="154" customFormat="1" ht="66" customHeight="1">
      <c r="A2" s="96" t="s">
        <v>242</v>
      </c>
      <c r="B2" s="82" t="s">
        <v>224</v>
      </c>
      <c r="C2" s="82" t="s">
        <v>370</v>
      </c>
      <c r="D2" s="82" t="s">
        <v>371</v>
      </c>
      <c r="E2" s="83" t="s">
        <v>372</v>
      </c>
      <c r="F2" s="84" t="s">
        <v>241</v>
      </c>
      <c r="G2" s="97" t="s">
        <v>368</v>
      </c>
      <c r="I2" s="201" t="s">
        <v>389</v>
      </c>
    </row>
    <row r="3" spans="1:9" s="202" customFormat="1" ht="15" customHeight="1">
      <c r="A3" s="124" t="s">
        <v>95</v>
      </c>
      <c r="B3" s="116" t="s">
        <v>289</v>
      </c>
      <c r="C3" s="117">
        <v>120.000363147</v>
      </c>
      <c r="D3" s="117">
        <v>16.187439999999999</v>
      </c>
      <c r="E3" s="118">
        <f>D3/$I$3</f>
        <v>4.1871288153129847E-3</v>
      </c>
      <c r="F3" s="119">
        <f t="shared" ref="F3:F14" si="0">C3/D3</f>
        <v>7.4131773243329402</v>
      </c>
      <c r="G3" s="120">
        <f>C3/$I$3</f>
        <v>3.1039928387739266E-2</v>
      </c>
      <c r="I3" s="202">
        <v>3866</v>
      </c>
    </row>
    <row r="4" spans="1:9" s="202" customFormat="1" ht="26">
      <c r="A4" s="115"/>
      <c r="B4" s="116" t="s">
        <v>281</v>
      </c>
      <c r="C4" s="117">
        <v>2253.1184606403999</v>
      </c>
      <c r="D4" s="117">
        <v>396.15521912000003</v>
      </c>
      <c r="E4" s="118">
        <f t="shared" ref="E4:E13" si="1">D4/$I$3</f>
        <v>0.10247160349715469</v>
      </c>
      <c r="F4" s="119">
        <f t="shared" si="0"/>
        <v>5.6874637816090567</v>
      </c>
      <c r="G4" s="120">
        <f t="shared" ref="G4:G13" si="2">C4/$I$3</f>
        <v>0.58280353353347125</v>
      </c>
      <c r="I4" s="203"/>
    </row>
    <row r="5" spans="1:9" s="153" customFormat="1">
      <c r="A5" s="78"/>
      <c r="B5" s="90" t="s">
        <v>227</v>
      </c>
      <c r="C5" s="91">
        <v>2012.9366292971999</v>
      </c>
      <c r="D5" s="91">
        <v>2120.0285481999999</v>
      </c>
      <c r="E5" s="118">
        <f t="shared" si="1"/>
        <v>0.5483777931195033</v>
      </c>
      <c r="F5" s="86">
        <f t="shared" si="0"/>
        <v>0.94948562414703053</v>
      </c>
      <c r="G5" s="120">
        <f t="shared" si="2"/>
        <v>0.52067683116844277</v>
      </c>
      <c r="I5" s="199"/>
    </row>
    <row r="6" spans="1:9" s="153" customFormat="1">
      <c r="A6" s="78"/>
      <c r="B6" s="90" t="s">
        <v>226</v>
      </c>
      <c r="C6" s="91">
        <v>3.7856063600000001</v>
      </c>
      <c r="D6" s="91">
        <v>7.2843479999999996</v>
      </c>
      <c r="E6" s="118">
        <f t="shared" si="1"/>
        <v>1.8842079668908432E-3</v>
      </c>
      <c r="F6" s="86">
        <f t="shared" si="0"/>
        <v>0.51969048705525878</v>
      </c>
      <c r="G6" s="120">
        <f t="shared" si="2"/>
        <v>9.792049560269011E-4</v>
      </c>
      <c r="I6" s="199"/>
    </row>
    <row r="7" spans="1:9" s="153" customFormat="1">
      <c r="A7" s="78"/>
      <c r="B7" s="90" t="s">
        <v>280</v>
      </c>
      <c r="C7" s="91">
        <v>991.68686647000004</v>
      </c>
      <c r="D7" s="91">
        <v>938.22402239999997</v>
      </c>
      <c r="E7" s="118">
        <f t="shared" si="1"/>
        <v>0.2426859861355406</v>
      </c>
      <c r="F7" s="86">
        <f t="shared" si="0"/>
        <v>1.0569830262214357</v>
      </c>
      <c r="G7" s="120">
        <f t="shared" si="2"/>
        <v>0.25651496804707707</v>
      </c>
    </row>
    <row r="8" spans="1:9" s="153" customFormat="1">
      <c r="A8" s="78"/>
      <c r="B8" s="90" t="s">
        <v>225</v>
      </c>
      <c r="C8" s="91">
        <v>687.8145514862</v>
      </c>
      <c r="D8" s="91">
        <v>821.10789399999999</v>
      </c>
      <c r="E8" s="118">
        <f t="shared" si="1"/>
        <v>0.21239210915675116</v>
      </c>
      <c r="F8" s="86">
        <f t="shared" si="0"/>
        <v>0.83766647052378729</v>
      </c>
      <c r="G8" s="120">
        <f t="shared" si="2"/>
        <v>0.17791374844443869</v>
      </c>
    </row>
    <row r="9" spans="1:9" s="153" customFormat="1">
      <c r="A9" s="78"/>
      <c r="B9" s="90" t="s">
        <v>346</v>
      </c>
      <c r="C9" s="91">
        <v>47.29256256</v>
      </c>
      <c r="D9" s="91">
        <v>35.612367999999996</v>
      </c>
      <c r="E9" s="118">
        <f t="shared" si="1"/>
        <v>9.2116833936885661E-3</v>
      </c>
      <c r="F9" s="86">
        <f t="shared" si="0"/>
        <v>1.3279814069089706</v>
      </c>
      <c r="G9" s="120">
        <f t="shared" si="2"/>
        <v>1.2232944273150543E-2</v>
      </c>
    </row>
    <row r="10" spans="1:9" s="153" customFormat="1">
      <c r="A10" s="78"/>
      <c r="B10" s="90" t="s">
        <v>345</v>
      </c>
      <c r="C10" s="91">
        <v>9.6633899999999997</v>
      </c>
      <c r="D10" s="91">
        <v>114.12145200000001</v>
      </c>
      <c r="E10" s="118">
        <f t="shared" si="1"/>
        <v>2.9519258147956546E-2</v>
      </c>
      <c r="F10" s="86">
        <f t="shared" si="0"/>
        <v>8.4676367419510221E-2</v>
      </c>
      <c r="G10" s="120">
        <f t="shared" si="2"/>
        <v>2.4995835488877392E-3</v>
      </c>
    </row>
    <row r="11" spans="1:9" s="153" customFormat="1">
      <c r="A11" s="78"/>
      <c r="B11" s="90" t="s">
        <v>133</v>
      </c>
      <c r="C11" s="91">
        <v>3695.6837649399999</v>
      </c>
      <c r="D11" s="91">
        <v>1174.2004758600001</v>
      </c>
      <c r="E11" s="118">
        <f t="shared" si="1"/>
        <v>0.30372490322296952</v>
      </c>
      <c r="F11" s="86">
        <f t="shared" si="0"/>
        <v>3.1474044176597968</v>
      </c>
      <c r="G11" s="120">
        <f t="shared" si="2"/>
        <v>0.95594510215726847</v>
      </c>
    </row>
    <row r="12" spans="1:9" s="153" customFormat="1">
      <c r="A12" s="78"/>
      <c r="B12" s="90" t="s">
        <v>287</v>
      </c>
      <c r="C12" s="91">
        <v>62.827971398800003</v>
      </c>
      <c r="D12" s="91">
        <v>531.14632814000004</v>
      </c>
      <c r="E12" s="118">
        <f t="shared" si="1"/>
        <v>0.13738911747025351</v>
      </c>
      <c r="F12" s="86">
        <f t="shared" si="0"/>
        <v>0.11828750020510308</v>
      </c>
      <c r="G12" s="120">
        <f t="shared" si="2"/>
        <v>1.6251415260941541E-2</v>
      </c>
    </row>
    <row r="13" spans="1:9" s="153" customFormat="1">
      <c r="A13" s="78"/>
      <c r="B13" s="90" t="s">
        <v>266</v>
      </c>
      <c r="C13" s="91">
        <v>321.05378622000001</v>
      </c>
      <c r="D13" s="91">
        <v>1359.4981015400001</v>
      </c>
      <c r="E13" s="118">
        <f t="shared" si="1"/>
        <v>0.35165496677185726</v>
      </c>
      <c r="F13" s="86">
        <f t="shared" si="0"/>
        <v>0.23615611221252869</v>
      </c>
      <c r="G13" s="120">
        <f t="shared" si="2"/>
        <v>8.3045469793067775E-2</v>
      </c>
    </row>
    <row r="14" spans="1:9" s="153" customFormat="1">
      <c r="A14" s="78"/>
      <c r="B14" s="20" t="s">
        <v>230</v>
      </c>
      <c r="C14" s="21">
        <f>SUM(C3:C13)</f>
        <v>10205.863952519599</v>
      </c>
      <c r="D14" s="21">
        <f>SUM(D3:D13)</f>
        <v>7513.566197260001</v>
      </c>
      <c r="E14" s="16">
        <f>SUM(E3:E13)</f>
        <v>1.9434987576978791</v>
      </c>
      <c r="F14" s="10">
        <f t="shared" si="0"/>
        <v>1.3583248865553894</v>
      </c>
      <c r="G14" s="148">
        <f>C14/$I$3</f>
        <v>2.6399027295705122</v>
      </c>
    </row>
    <row r="15" spans="1:9" s="153" customFormat="1">
      <c r="A15" s="78"/>
      <c r="B15" s="90"/>
      <c r="C15" s="91"/>
      <c r="D15" s="91"/>
      <c r="E15" s="85"/>
      <c r="F15" s="86"/>
      <c r="G15" s="99"/>
    </row>
    <row r="16" spans="1:9" s="153" customFormat="1">
      <c r="A16" s="77" t="s">
        <v>187</v>
      </c>
      <c r="B16" s="90" t="s">
        <v>279</v>
      </c>
      <c r="C16" s="91">
        <v>39.867839296</v>
      </c>
      <c r="D16" s="91">
        <v>25.495218000000001</v>
      </c>
      <c r="E16" s="118">
        <f t="shared" ref="E16:E18" si="3">D16/$I$3</f>
        <v>6.5947278841179515E-3</v>
      </c>
      <c r="F16" s="86">
        <f>C16/D16</f>
        <v>1.563737925127763</v>
      </c>
      <c r="G16" s="120">
        <f t="shared" ref="G16:G19" si="4">C16/$I$3</f>
        <v>1.0312426098292809E-2</v>
      </c>
    </row>
    <row r="17" spans="1:7" s="153" customFormat="1">
      <c r="A17" s="78"/>
      <c r="B17" s="90" t="s">
        <v>278</v>
      </c>
      <c r="C17" s="91">
        <v>58.555888965999998</v>
      </c>
      <c r="D17" s="91">
        <v>25.495218000000001</v>
      </c>
      <c r="E17" s="118">
        <f t="shared" si="3"/>
        <v>6.5947278841179515E-3</v>
      </c>
      <c r="F17" s="86">
        <f>C17/D17</f>
        <v>2.296740077531402</v>
      </c>
      <c r="G17" s="120">
        <f t="shared" si="4"/>
        <v>1.5146375831867563E-2</v>
      </c>
    </row>
    <row r="18" spans="1:7" s="153" customFormat="1">
      <c r="A18" s="78"/>
      <c r="B18" s="90" t="s">
        <v>357</v>
      </c>
      <c r="C18" s="91">
        <v>330.7768863</v>
      </c>
      <c r="D18" s="91">
        <v>56.170416799999998</v>
      </c>
      <c r="E18" s="118">
        <f t="shared" si="3"/>
        <v>1.4529336989136058E-2</v>
      </c>
      <c r="F18" s="86">
        <f>C18/D18</f>
        <v>5.8888095396863784</v>
      </c>
      <c r="G18" s="120">
        <f t="shared" si="4"/>
        <v>8.5560498266942578E-2</v>
      </c>
    </row>
    <row r="19" spans="1:7" s="153" customFormat="1">
      <c r="A19" s="78"/>
      <c r="B19" s="20" t="s">
        <v>230</v>
      </c>
      <c r="C19" s="21">
        <f>SUM(C16:C18)</f>
        <v>429.200614562</v>
      </c>
      <c r="D19" s="21">
        <f>SUM(D16:D18)</f>
        <v>107.1608528</v>
      </c>
      <c r="E19" s="16">
        <f>SUM(E16:E18)</f>
        <v>2.7718792757371963E-2</v>
      </c>
      <c r="F19" s="10">
        <f>C19/D19</f>
        <v>4.0051996913746102</v>
      </c>
      <c r="G19" s="148">
        <f t="shared" si="4"/>
        <v>0.11101930019710295</v>
      </c>
    </row>
    <row r="20" spans="1:7" s="153" customFormat="1">
      <c r="A20" s="78"/>
      <c r="B20" s="90"/>
      <c r="C20" s="91"/>
      <c r="D20" s="91"/>
      <c r="E20" s="85"/>
      <c r="F20" s="86"/>
      <c r="G20" s="99"/>
    </row>
    <row r="21" spans="1:7" s="153" customFormat="1">
      <c r="A21" s="77" t="s">
        <v>145</v>
      </c>
      <c r="B21" s="90" t="s">
        <v>285</v>
      </c>
      <c r="C21" s="91">
        <v>1.0579318202000001</v>
      </c>
      <c r="D21" s="91">
        <v>66.125692400000005</v>
      </c>
      <c r="E21" s="118">
        <f t="shared" ref="E21:E33" si="5">D21/$I$3</f>
        <v>1.7104421210553545E-2</v>
      </c>
      <c r="F21" s="86">
        <f t="shared" ref="F21:F37" si="6">C21/D21</f>
        <v>1.5998801400830397E-2</v>
      </c>
      <c r="G21" s="144">
        <f t="shared" ref="G21:G34" si="7">C21/$I$3</f>
        <v>2.7365023802379724E-4</v>
      </c>
    </row>
    <row r="22" spans="1:7" s="202" customFormat="1" ht="26">
      <c r="A22" s="115"/>
      <c r="B22" s="116" t="s">
        <v>318</v>
      </c>
      <c r="C22" s="117">
        <v>7.7841568800000003</v>
      </c>
      <c r="D22" s="117">
        <v>55.781918240000003</v>
      </c>
      <c r="E22" s="118">
        <f t="shared" si="5"/>
        <v>1.4428845897568546E-2</v>
      </c>
      <c r="F22" s="119">
        <f t="shared" si="6"/>
        <v>0.13954623873831126</v>
      </c>
      <c r="G22" s="120">
        <f t="shared" si="7"/>
        <v>2.0134911743404037E-3</v>
      </c>
    </row>
    <row r="23" spans="1:7" s="202" customFormat="1" ht="26">
      <c r="A23" s="115"/>
      <c r="B23" s="116" t="s">
        <v>276</v>
      </c>
      <c r="C23" s="117">
        <v>33.669775000000001</v>
      </c>
      <c r="D23" s="117">
        <v>66.368504000000001</v>
      </c>
      <c r="E23" s="118">
        <f t="shared" si="5"/>
        <v>1.716722814278324E-2</v>
      </c>
      <c r="F23" s="119">
        <f t="shared" si="6"/>
        <v>0.5073155634184553</v>
      </c>
      <c r="G23" s="120">
        <f t="shared" si="7"/>
        <v>8.70920201758924E-3</v>
      </c>
    </row>
    <row r="24" spans="1:7" s="202" customFormat="1" ht="26">
      <c r="A24" s="115"/>
      <c r="B24" s="116" t="s">
        <v>251</v>
      </c>
      <c r="C24" s="117">
        <v>294.33261288</v>
      </c>
      <c r="D24" s="117">
        <v>546.66603624000004</v>
      </c>
      <c r="E24" s="118">
        <f t="shared" si="5"/>
        <v>0.14140352722193483</v>
      </c>
      <c r="F24" s="119">
        <f t="shared" si="6"/>
        <v>0.53841393715336039</v>
      </c>
      <c r="G24" s="120">
        <f t="shared" si="7"/>
        <v>7.6133629818934304E-2</v>
      </c>
    </row>
    <row r="25" spans="1:7" s="202" customFormat="1" ht="12.75" customHeight="1">
      <c r="A25" s="115"/>
      <c r="B25" s="116" t="s">
        <v>356</v>
      </c>
      <c r="C25" s="117">
        <v>115.8608</v>
      </c>
      <c r="D25" s="117">
        <v>356.12367999999998</v>
      </c>
      <c r="E25" s="118">
        <f t="shared" si="5"/>
        <v>9.2116833936885661E-2</v>
      </c>
      <c r="F25" s="119">
        <f t="shared" si="6"/>
        <v>0.32533865762591246</v>
      </c>
      <c r="G25" s="120">
        <f t="shared" si="7"/>
        <v>2.9969167097775477E-2</v>
      </c>
    </row>
    <row r="26" spans="1:7" s="202" customFormat="1" ht="26">
      <c r="A26" s="115"/>
      <c r="B26" s="116" t="s">
        <v>274</v>
      </c>
      <c r="C26" s="117">
        <v>26.967600000000001</v>
      </c>
      <c r="D26" s="117">
        <v>26.709275999999999</v>
      </c>
      <c r="E26" s="118">
        <f t="shared" si="5"/>
        <v>6.9087625452664246E-3</v>
      </c>
      <c r="F26" s="119">
        <f t="shared" si="6"/>
        <v>1.009671696080418</v>
      </c>
      <c r="G26" s="120">
        <f t="shared" si="7"/>
        <v>6.9755819968960169E-3</v>
      </c>
    </row>
    <row r="27" spans="1:7" s="202" customFormat="1">
      <c r="A27" s="115"/>
      <c r="B27" s="116" t="s">
        <v>317</v>
      </c>
      <c r="C27" s="117">
        <v>0.43396229232</v>
      </c>
      <c r="D27" s="117">
        <v>37.635798000000001</v>
      </c>
      <c r="E27" s="118">
        <f t="shared" si="5"/>
        <v>9.7350744956026906E-3</v>
      </c>
      <c r="F27" s="119">
        <f t="shared" si="6"/>
        <v>1.1530572364109298E-2</v>
      </c>
      <c r="G27" s="144">
        <f t="shared" si="7"/>
        <v>1.1225098094154165E-4</v>
      </c>
    </row>
    <row r="28" spans="1:7" s="202" customFormat="1">
      <c r="A28" s="115"/>
      <c r="B28" s="116" t="s">
        <v>355</v>
      </c>
      <c r="C28" s="117">
        <v>54.48</v>
      </c>
      <c r="D28" s="117">
        <v>242.32597680000001</v>
      </c>
      <c r="E28" s="118">
        <f t="shared" si="5"/>
        <v>6.2681318365235383E-2</v>
      </c>
      <c r="F28" s="119">
        <f t="shared" si="6"/>
        <v>0.22482113027842748</v>
      </c>
      <c r="G28" s="120">
        <f t="shared" si="7"/>
        <v>1.4092084842214175E-2</v>
      </c>
    </row>
    <row r="29" spans="1:7" s="153" customFormat="1">
      <c r="A29" s="78"/>
      <c r="B29" s="90" t="s">
        <v>313</v>
      </c>
      <c r="C29" s="91">
        <v>1705.5337646539999</v>
      </c>
      <c r="D29" s="91">
        <v>196.27270999999999</v>
      </c>
      <c r="E29" s="118">
        <f t="shared" si="5"/>
        <v>5.0768936885669941E-2</v>
      </c>
      <c r="F29" s="86">
        <f t="shared" si="6"/>
        <v>8.6896123493378177</v>
      </c>
      <c r="G29" s="120">
        <f t="shared" si="7"/>
        <v>0.44116238092446974</v>
      </c>
    </row>
    <row r="30" spans="1:7" s="153" customFormat="1">
      <c r="A30" s="78"/>
      <c r="B30" s="90" t="s">
        <v>218</v>
      </c>
      <c r="C30" s="91">
        <v>225.04734772520001</v>
      </c>
      <c r="D30" s="91">
        <v>44.798740199999997</v>
      </c>
      <c r="E30" s="118">
        <f t="shared" si="5"/>
        <v>1.1587878996378686E-2</v>
      </c>
      <c r="F30" s="86">
        <f t="shared" si="6"/>
        <v>5.0235195614987411</v>
      </c>
      <c r="G30" s="120">
        <f t="shared" si="7"/>
        <v>5.8211936814588729E-2</v>
      </c>
    </row>
    <row r="31" spans="1:7" s="153" customFormat="1">
      <c r="A31" s="78"/>
      <c r="B31" s="90" t="s">
        <v>310</v>
      </c>
      <c r="C31" s="91">
        <v>3.4552455420000001</v>
      </c>
      <c r="D31" s="91">
        <v>4.0468599999999997</v>
      </c>
      <c r="E31" s="118">
        <f t="shared" si="5"/>
        <v>1.0467822038282462E-3</v>
      </c>
      <c r="F31" s="86">
        <f t="shared" si="6"/>
        <v>0.85380901291371591</v>
      </c>
      <c r="G31" s="120">
        <f t="shared" si="7"/>
        <v>8.9375208018623899E-4</v>
      </c>
    </row>
    <row r="32" spans="1:7" s="153" customFormat="1">
      <c r="A32" s="78"/>
      <c r="B32" s="90" t="s">
        <v>272</v>
      </c>
      <c r="C32" s="91">
        <v>9.7749570495999993</v>
      </c>
      <c r="D32" s="91">
        <v>230.53342676</v>
      </c>
      <c r="E32" s="118">
        <f t="shared" si="5"/>
        <v>5.9630995023279877E-2</v>
      </c>
      <c r="F32" s="86">
        <f t="shared" si="6"/>
        <v>4.2401473777494113E-2</v>
      </c>
      <c r="G32" s="120">
        <f t="shared" si="7"/>
        <v>2.5284420718054835E-3</v>
      </c>
    </row>
    <row r="33" spans="1:8" s="153" customFormat="1">
      <c r="A33" s="78"/>
      <c r="B33" s="90" t="s">
        <v>271</v>
      </c>
      <c r="C33" s="91">
        <v>10.186358275</v>
      </c>
      <c r="D33" s="91">
        <v>44.110773999999999</v>
      </c>
      <c r="E33" s="118">
        <f t="shared" si="5"/>
        <v>1.1409926021727884E-2</v>
      </c>
      <c r="F33" s="86">
        <f t="shared" si="6"/>
        <v>0.2309267634932001</v>
      </c>
      <c r="G33" s="120">
        <f t="shared" si="7"/>
        <v>2.6348572878944643E-3</v>
      </c>
    </row>
    <row r="34" spans="1:8" s="153" customFormat="1">
      <c r="A34" s="78"/>
      <c r="B34" s="20" t="s">
        <v>230</v>
      </c>
      <c r="C34" s="21">
        <f>SUM(C21:C33)</f>
        <v>2488.5845121183197</v>
      </c>
      <c r="D34" s="21">
        <f>SUM(D21:D33)</f>
        <v>1917.49939264</v>
      </c>
      <c r="E34" s="16">
        <f>SUM(E21:E33)</f>
        <v>0.49599053094671497</v>
      </c>
      <c r="F34" s="10">
        <f t="shared" si="6"/>
        <v>1.2978280575578456</v>
      </c>
      <c r="G34" s="148">
        <f t="shared" si="7"/>
        <v>0.64371042734565953</v>
      </c>
    </row>
    <row r="35" spans="1:8" s="153" customFormat="1">
      <c r="A35" s="78"/>
      <c r="B35" s="90"/>
      <c r="C35" s="91"/>
      <c r="D35" s="91"/>
      <c r="E35" s="85"/>
      <c r="F35" s="86"/>
      <c r="G35" s="99"/>
    </row>
    <row r="36" spans="1:8" s="153" customFormat="1">
      <c r="A36" s="77" t="s">
        <v>243</v>
      </c>
      <c r="B36" s="90" t="s">
        <v>111</v>
      </c>
      <c r="C36" s="91">
        <v>42.9565336824</v>
      </c>
      <c r="D36" s="91">
        <v>15.378068000000001</v>
      </c>
      <c r="E36" s="118">
        <f t="shared" ref="E36:E37" si="8">D36/$I$3</f>
        <v>3.9777723745473359E-3</v>
      </c>
      <c r="F36" s="86">
        <f t="shared" si="6"/>
        <v>2.7933634889896441</v>
      </c>
      <c r="G36" s="120">
        <f t="shared" ref="G36:G37" si="9">C36/$I$3</f>
        <v>1.1111364118572168E-2</v>
      </c>
    </row>
    <row r="37" spans="1:8" s="153" customFormat="1">
      <c r="A37" s="78"/>
      <c r="B37" s="90" t="s">
        <v>131</v>
      </c>
      <c r="C37" s="91">
        <v>3.1702238880000002</v>
      </c>
      <c r="D37" s="91">
        <v>15.378068000000001</v>
      </c>
      <c r="E37" s="118">
        <f t="shared" si="8"/>
        <v>3.9777723745473359E-3</v>
      </c>
      <c r="F37" s="86">
        <f t="shared" si="6"/>
        <v>0.20615228701030586</v>
      </c>
      <c r="G37" s="120">
        <f t="shared" si="9"/>
        <v>8.2002687221934825E-4</v>
      </c>
    </row>
    <row r="38" spans="1:8" s="153" customFormat="1">
      <c r="A38" s="78"/>
      <c r="B38" s="20" t="s">
        <v>230</v>
      </c>
      <c r="C38" s="21">
        <f>SUM(C36:C37)</f>
        <v>46.126757570400002</v>
      </c>
      <c r="D38" s="21">
        <f>SUM(D36:D37)</f>
        <v>30.756136000000001</v>
      </c>
      <c r="E38" s="204">
        <f>SUM(E36:E37)</f>
        <v>7.9555447490946719E-3</v>
      </c>
      <c r="F38" s="10">
        <f>C38/D38</f>
        <v>1.4997578879999751</v>
      </c>
      <c r="G38" s="135">
        <f>C38/$I$3</f>
        <v>1.1931390990791517E-2</v>
      </c>
    </row>
    <row r="39" spans="1:8" s="153" customFormat="1">
      <c r="A39" s="78"/>
      <c r="B39" s="90"/>
      <c r="C39" s="91"/>
      <c r="D39" s="91"/>
      <c r="E39" s="85"/>
      <c r="F39" s="86"/>
      <c r="G39" s="99"/>
    </row>
    <row r="40" spans="1:8" s="153" customFormat="1">
      <c r="A40" s="77" t="s">
        <v>238</v>
      </c>
      <c r="B40" s="90" t="s">
        <v>300</v>
      </c>
      <c r="C40" s="91">
        <v>0.84171600000000002</v>
      </c>
      <c r="D40" s="91">
        <v>8.4984059999999992</v>
      </c>
      <c r="E40" s="118">
        <f t="shared" ref="E40:E42" si="10">D40/$I$3</f>
        <v>2.1982426280393167E-3</v>
      </c>
      <c r="F40" s="86">
        <f>C40/D40</f>
        <v>9.9043985425031483E-2</v>
      </c>
      <c r="G40" s="144">
        <f t="shared" ref="G40:G43" si="11">C40/$I$3</f>
        <v>2.1772271081220901E-4</v>
      </c>
    </row>
    <row r="41" spans="1:8" s="153" customFormat="1">
      <c r="A41" s="78"/>
      <c r="B41" s="90" t="s">
        <v>270</v>
      </c>
      <c r="C41" s="91">
        <v>52.043561620559998</v>
      </c>
      <c r="D41" s="91">
        <v>386.47512999999998</v>
      </c>
      <c r="E41" s="118">
        <f t="shared" si="10"/>
        <v>9.9967700465597512E-2</v>
      </c>
      <c r="F41" s="86">
        <f>C41/D41</f>
        <v>0.13466212333135125</v>
      </c>
      <c r="G41" s="120">
        <f t="shared" si="11"/>
        <v>1.346186280924987E-2</v>
      </c>
    </row>
    <row r="42" spans="1:8" s="153" customFormat="1">
      <c r="A42" s="78"/>
      <c r="B42" s="90" t="s">
        <v>284</v>
      </c>
      <c r="C42" s="91">
        <v>64.465323034400001</v>
      </c>
      <c r="D42" s="91">
        <v>1403.1799083799999</v>
      </c>
      <c r="E42" s="118">
        <f t="shared" si="10"/>
        <v>0.36295393387997926</v>
      </c>
      <c r="F42" s="86">
        <f>C42/D42</f>
        <v>4.594230764665562E-2</v>
      </c>
      <c r="G42" s="120">
        <f t="shared" si="11"/>
        <v>1.6674941291877909E-2</v>
      </c>
    </row>
    <row r="43" spans="1:8" s="153" customFormat="1">
      <c r="A43" s="78"/>
      <c r="B43" s="20" t="s">
        <v>230</v>
      </c>
      <c r="C43" s="200">
        <f>SUM(C40:C42)</f>
        <v>117.35060065496</v>
      </c>
      <c r="D43" s="200">
        <f>SUM(D40:D42)</f>
        <v>1798.1534443799999</v>
      </c>
      <c r="E43" s="11">
        <f>SUM(E40:E42)</f>
        <v>0.46511987697361612</v>
      </c>
      <c r="F43" s="10">
        <f>C43/D43</f>
        <v>6.5261727814014389E-2</v>
      </c>
      <c r="G43" s="148">
        <f t="shared" si="11"/>
        <v>3.0354526811939991E-2</v>
      </c>
    </row>
    <row r="44" spans="1:8" s="8" customFormat="1" ht="16.5" customHeight="1">
      <c r="A44" s="308" t="s">
        <v>2</v>
      </c>
      <c r="B44" s="309"/>
      <c r="C44" s="309"/>
      <c r="D44" s="309"/>
      <c r="E44" s="309"/>
      <c r="F44" s="309"/>
      <c r="G44" s="310"/>
      <c r="H44" s="198"/>
    </row>
    <row r="45" spans="1:8" ht="28.5" customHeight="1">
      <c r="A45" s="284" t="s">
        <v>390</v>
      </c>
      <c r="B45" s="285"/>
      <c r="C45" s="285"/>
      <c r="D45" s="285"/>
      <c r="E45" s="285"/>
      <c r="F45" s="285"/>
      <c r="G45" s="286"/>
    </row>
    <row r="46" spans="1:8" ht="15.75" customHeight="1" thickBot="1">
      <c r="A46" s="293" t="s">
        <v>391</v>
      </c>
      <c r="B46" s="294"/>
      <c r="C46" s="294"/>
      <c r="D46" s="294"/>
      <c r="E46" s="294"/>
      <c r="F46" s="294"/>
      <c r="G46" s="295"/>
    </row>
  </sheetData>
  <mergeCells count="4">
    <mergeCell ref="A1:G1"/>
    <mergeCell ref="A44:G44"/>
    <mergeCell ref="A45:G45"/>
    <mergeCell ref="A46:G46"/>
  </mergeCells>
  <printOptions horizontalCentered="1" gridLines="1"/>
  <pageMargins left="0.7" right="0.7" top="0.75" bottom="0.75" header="0.3" footer="0.3"/>
  <pageSetup scale="64"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Index</vt:lpstr>
      <vt:lpstr>S.1_Org AIs</vt:lpstr>
      <vt:lpstr>S.2 Details Use Table</vt:lpstr>
      <vt:lpstr>S.3 Tomatoes Chem Conv</vt:lpstr>
      <vt:lpstr>S.4 Tomatoes Chem Org</vt:lpstr>
      <vt:lpstr>S.5 Carrots Chem Conv</vt:lpstr>
      <vt:lpstr>S.6 Carrots Chem Org</vt:lpstr>
      <vt:lpstr>S.7 Grapes Chems Conv</vt:lpstr>
      <vt:lpstr>S.8 Grapes Chem Org</vt:lpstr>
      <vt:lpstr>'S.1_Org AIs'!_Hlk69122740</vt:lpstr>
      <vt:lpstr>'S.1_Org AIs'!_Hlk69133008</vt:lpstr>
      <vt:lpstr>'S.1_Org AIs'!_Hlk69220081</vt:lpstr>
      <vt:lpstr>'S.1_Org AIs'!Print_Area</vt:lpstr>
      <vt:lpstr>'S.2 Details Use Table'!Print_Area</vt:lpstr>
      <vt:lpstr>'S.4 Tomatoes Chem Org'!Print_Area</vt:lpstr>
      <vt:lpstr>'S.6 Carrots Chem Org'!Print_Area</vt:lpstr>
      <vt:lpstr>'S.7 Grapes Chems Conv'!Print_Area</vt:lpstr>
      <vt:lpstr>'S.8 Grapes Chem Org'!Print_Area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Lee</dc:creator>
  <cp:lastModifiedBy>Rachel Benbrook</cp:lastModifiedBy>
  <cp:lastPrinted>2021-05-24T21:58:54Z</cp:lastPrinted>
  <dcterms:created xsi:type="dcterms:W3CDTF">2021-03-20T20:54:48Z</dcterms:created>
  <dcterms:modified xsi:type="dcterms:W3CDTF">2021-05-25T19:01:31Z</dcterms:modified>
</cp:coreProperties>
</file>